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8D930E8A-161C-0F4E-A78C-9EE1F6858D4F}" xr6:coauthVersionLast="47" xr6:coauthVersionMax="47" xr10:uidLastSave="{00000000-0000-0000-0000-000000000000}"/>
  <bookViews>
    <workbookView xWindow="0" yWindow="760" windowWidth="21680" windowHeight="10160" activeTab="3" xr2:uid="{00000000-000D-0000-FFFF-FFFF00000000}"/>
  </bookViews>
  <sheets>
    <sheet name="Weekly Time Sheet" sheetId="1" r:id="rId1"/>
    <sheet name="Bi Weekly Time Sheet" sheetId="3" r:id="rId2"/>
    <sheet name="Monthly Time Sheet" sheetId="5" r:id="rId3"/>
    <sheet name="Masters" sheetId="2" r:id="rId4"/>
  </sheets>
  <definedNames>
    <definedName name="payperiodstartingday">Masters!$E$3:$E$69</definedName>
    <definedName name="_xlnm.Print_Area" localSheetId="1">'Bi Weekly Time Sheet'!$A$1:$M$22</definedName>
    <definedName name="_xlnm.Print_Area" localSheetId="2">'Monthly Time Sheet'!$A$1:$M$39</definedName>
    <definedName name="_xlnm.Print_Area" localSheetId="0">'Weekly Time Sheet'!$A$1:$M$15</definedName>
    <definedName name="_xlnm.Print_Titles" localSheetId="2">'Monthly Time Sheet'!$1:$5</definedName>
    <definedName name="weekenddays">Masters!$H$3:$H$9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2" l="1"/>
  <c r="E68" i="2" s="1"/>
  <c r="E69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B6" i="1"/>
  <c r="M1" i="1" l="1"/>
  <c r="M3" i="1" s="1"/>
  <c r="M1" i="3"/>
  <c r="M3" i="3" s="1"/>
  <c r="L37" i="5"/>
  <c r="K37" i="5"/>
  <c r="K39" i="5" s="1"/>
  <c r="J37" i="5"/>
  <c r="J39" i="5" s="1"/>
  <c r="I37" i="5"/>
  <c r="I39" i="5" s="1"/>
  <c r="H37" i="5"/>
  <c r="H39" i="5" s="1"/>
  <c r="L39" i="5"/>
  <c r="B6" i="5"/>
  <c r="B7" i="5" s="1"/>
  <c r="M1" i="5"/>
  <c r="M3" i="5" s="1"/>
  <c r="L13" i="1"/>
  <c r="K13" i="1"/>
  <c r="J13" i="1"/>
  <c r="J15" i="1" s="1"/>
  <c r="I13" i="1"/>
  <c r="I15" i="1" s="1"/>
  <c r="H13" i="1"/>
  <c r="L20" i="3"/>
  <c r="K20" i="3"/>
  <c r="K22" i="3" s="1"/>
  <c r="J20" i="3"/>
  <c r="I20" i="3"/>
  <c r="H20" i="3"/>
  <c r="L22" i="3"/>
  <c r="J22" i="3"/>
  <c r="I22" i="3"/>
  <c r="H22" i="3"/>
  <c r="B6" i="3"/>
  <c r="A6" i="3" s="1"/>
  <c r="L15" i="1"/>
  <c r="K15" i="1"/>
  <c r="H15" i="1"/>
  <c r="A6" i="1"/>
  <c r="C6" i="5" l="1"/>
  <c r="F6" i="3"/>
  <c r="D6" i="3"/>
  <c r="E6" i="3"/>
  <c r="E6" i="1"/>
  <c r="D6" i="1"/>
  <c r="F6" i="1"/>
  <c r="A6" i="5"/>
  <c r="B7" i="3"/>
  <c r="A7" i="3" s="1"/>
  <c r="M2" i="5"/>
  <c r="M2" i="3"/>
  <c r="B8" i="5"/>
  <c r="C7" i="5"/>
  <c r="A7" i="5"/>
  <c r="B7" i="1"/>
  <c r="B8" i="1" s="1"/>
  <c r="C8" i="1" s="1"/>
  <c r="C6" i="1"/>
  <c r="M2" i="1"/>
  <c r="C6" i="3"/>
  <c r="E6" i="5" l="1"/>
  <c r="D6" i="5"/>
  <c r="F6" i="5"/>
  <c r="D7" i="3"/>
  <c r="E7" i="3"/>
  <c r="G7" i="3" s="1"/>
  <c r="M7" i="3" s="1"/>
  <c r="F7" i="3"/>
  <c r="B8" i="3"/>
  <c r="C7" i="3"/>
  <c r="F7" i="5"/>
  <c r="E7" i="5"/>
  <c r="D7" i="5"/>
  <c r="A8" i="1"/>
  <c r="A7" i="1"/>
  <c r="G6" i="3"/>
  <c r="M6" i="3" s="1"/>
  <c r="A8" i="5"/>
  <c r="C8" i="5"/>
  <c r="B9" i="5"/>
  <c r="B9" i="1"/>
  <c r="A9" i="1" s="1"/>
  <c r="G6" i="1"/>
  <c r="M6" i="1" s="1"/>
  <c r="C7" i="1"/>
  <c r="A8" i="3"/>
  <c r="C8" i="3"/>
  <c r="B9" i="3"/>
  <c r="G6" i="5" l="1"/>
  <c r="M6" i="5" s="1"/>
  <c r="G7" i="5"/>
  <c r="M7" i="5" s="1"/>
  <c r="D8" i="3"/>
  <c r="E8" i="3"/>
  <c r="D8" i="1"/>
  <c r="F8" i="1"/>
  <c r="E8" i="1"/>
  <c r="E9" i="1"/>
  <c r="D9" i="1"/>
  <c r="F9" i="1"/>
  <c r="E8" i="5"/>
  <c r="F8" i="5"/>
  <c r="D8" i="5"/>
  <c r="F8" i="3"/>
  <c r="D7" i="1"/>
  <c r="F7" i="1"/>
  <c r="E7" i="1"/>
  <c r="B10" i="1"/>
  <c r="B11" i="1" s="1"/>
  <c r="C9" i="1"/>
  <c r="C9" i="5"/>
  <c r="A9" i="5"/>
  <c r="B10" i="5"/>
  <c r="C9" i="3"/>
  <c r="A9" i="3"/>
  <c r="B10" i="3"/>
  <c r="C10" i="1" l="1"/>
  <c r="G8" i="1"/>
  <c r="M8" i="1" s="1"/>
  <c r="G7" i="1"/>
  <c r="M7" i="1" s="1"/>
  <c r="G8" i="3"/>
  <c r="M8" i="3" s="1"/>
  <c r="G9" i="1"/>
  <c r="M9" i="1" s="1"/>
  <c r="E9" i="5"/>
  <c r="D9" i="5"/>
  <c r="F9" i="5"/>
  <c r="E9" i="3"/>
  <c r="F9" i="3"/>
  <c r="D9" i="3"/>
  <c r="G8" i="5"/>
  <c r="M8" i="5" s="1"/>
  <c r="A10" i="1"/>
  <c r="B11" i="5"/>
  <c r="A10" i="5"/>
  <c r="C10" i="5"/>
  <c r="C11" i="1"/>
  <c r="B12" i="1"/>
  <c r="A11" i="1"/>
  <c r="B11" i="3"/>
  <c r="A10" i="3"/>
  <c r="C10" i="3"/>
  <c r="G9" i="3" l="1"/>
  <c r="M9" i="3" s="1"/>
  <c r="E10" i="5"/>
  <c r="D10" i="5"/>
  <c r="F10" i="5"/>
  <c r="D11" i="1"/>
  <c r="F11" i="1"/>
  <c r="E11" i="1"/>
  <c r="F10" i="3"/>
  <c r="D10" i="3"/>
  <c r="E10" i="3"/>
  <c r="D10" i="1"/>
  <c r="F10" i="1"/>
  <c r="E10" i="1"/>
  <c r="G9" i="5"/>
  <c r="M9" i="5" s="1"/>
  <c r="B12" i="5"/>
  <c r="C11" i="5"/>
  <c r="A11" i="5"/>
  <c r="A11" i="3"/>
  <c r="B12" i="3"/>
  <c r="C11" i="3"/>
  <c r="A12" i="1"/>
  <c r="C12" i="1"/>
  <c r="G11" i="1" l="1"/>
  <c r="M11" i="1" s="1"/>
  <c r="G10" i="3"/>
  <c r="M10" i="3" s="1"/>
  <c r="G10" i="1"/>
  <c r="M10" i="1" s="1"/>
  <c r="D11" i="3"/>
  <c r="E11" i="3"/>
  <c r="F11" i="3"/>
  <c r="G10" i="5"/>
  <c r="M10" i="5" s="1"/>
  <c r="D12" i="1"/>
  <c r="F12" i="1"/>
  <c r="E12" i="1"/>
  <c r="F11" i="5"/>
  <c r="E11" i="5"/>
  <c r="D11" i="5"/>
  <c r="B13" i="5"/>
  <c r="A12" i="5"/>
  <c r="C12" i="5"/>
  <c r="B13" i="3"/>
  <c r="A12" i="3"/>
  <c r="C12" i="3"/>
  <c r="G12" i="1" l="1"/>
  <c r="M12" i="1" s="1"/>
  <c r="M13" i="1" s="1"/>
  <c r="E12" i="5"/>
  <c r="F12" i="5"/>
  <c r="D12" i="5"/>
  <c r="G11" i="5"/>
  <c r="M11" i="5" s="1"/>
  <c r="G11" i="3"/>
  <c r="E12" i="3"/>
  <c r="F12" i="3"/>
  <c r="D12" i="3"/>
  <c r="C13" i="5"/>
  <c r="A13" i="5"/>
  <c r="B14" i="5"/>
  <c r="C13" i="3"/>
  <c r="B14" i="3"/>
  <c r="A13" i="3"/>
  <c r="G12" i="5" l="1"/>
  <c r="M12" i="5" s="1"/>
  <c r="G13" i="1"/>
  <c r="G15" i="1" s="1"/>
  <c r="M15" i="1" s="1"/>
  <c r="E13" i="3"/>
  <c r="F13" i="3"/>
  <c r="D13" i="3"/>
  <c r="E13" i="5"/>
  <c r="F13" i="5"/>
  <c r="D13" i="5"/>
  <c r="G12" i="3"/>
  <c r="M12" i="3" s="1"/>
  <c r="M11" i="3"/>
  <c r="C14" i="5"/>
  <c r="A14" i="5"/>
  <c r="B15" i="5"/>
  <c r="B15" i="3"/>
  <c r="C14" i="3"/>
  <c r="A14" i="3"/>
  <c r="G13" i="3" l="1"/>
  <c r="M13" i="3" s="1"/>
  <c r="G13" i="5"/>
  <c r="M13" i="5" s="1"/>
  <c r="F14" i="3"/>
  <c r="D14" i="3"/>
  <c r="E14" i="3"/>
  <c r="E14" i="5"/>
  <c r="D14" i="5"/>
  <c r="F14" i="5"/>
  <c r="B16" i="5"/>
  <c r="C15" i="5"/>
  <c r="A15" i="5"/>
  <c r="B16" i="3"/>
  <c r="C15" i="3"/>
  <c r="A15" i="3"/>
  <c r="G14" i="5" l="1"/>
  <c r="M14" i="5" s="1"/>
  <c r="G14" i="3"/>
  <c r="D15" i="3"/>
  <c r="E15" i="3"/>
  <c r="F15" i="3"/>
  <c r="F15" i="5"/>
  <c r="E15" i="5"/>
  <c r="D15" i="5"/>
  <c r="B17" i="5"/>
  <c r="C16" i="5"/>
  <c r="A16" i="5"/>
  <c r="B17" i="3"/>
  <c r="C16" i="3"/>
  <c r="A16" i="3"/>
  <c r="G15" i="3" l="1"/>
  <c r="M15" i="3" s="1"/>
  <c r="E16" i="3"/>
  <c r="F16" i="3"/>
  <c r="D16" i="3"/>
  <c r="E16" i="5"/>
  <c r="F16" i="5"/>
  <c r="D16" i="5"/>
  <c r="G15" i="5"/>
  <c r="M15" i="5" s="1"/>
  <c r="M14" i="3"/>
  <c r="A17" i="5"/>
  <c r="C17" i="5"/>
  <c r="B18" i="5"/>
  <c r="A17" i="3"/>
  <c r="C17" i="3"/>
  <c r="B18" i="3"/>
  <c r="G16" i="3" l="1"/>
  <c r="M16" i="3" s="1"/>
  <c r="G16" i="5"/>
  <c r="M16" i="5" s="1"/>
  <c r="E17" i="5"/>
  <c r="D17" i="5"/>
  <c r="F17" i="5"/>
  <c r="E17" i="3"/>
  <c r="F17" i="3"/>
  <c r="D17" i="3"/>
  <c r="C18" i="5"/>
  <c r="B19" i="5"/>
  <c r="A18" i="5"/>
  <c r="C18" i="3"/>
  <c r="A18" i="3"/>
  <c r="B19" i="3"/>
  <c r="G17" i="5" l="1"/>
  <c r="M17" i="5" s="1"/>
  <c r="F18" i="3"/>
  <c r="D18" i="3"/>
  <c r="E18" i="3"/>
  <c r="E18" i="5"/>
  <c r="D18" i="5"/>
  <c r="F18" i="5"/>
  <c r="G17" i="3"/>
  <c r="M17" i="3" s="1"/>
  <c r="A19" i="5"/>
  <c r="B20" i="5"/>
  <c r="C19" i="5"/>
  <c r="A19" i="3"/>
  <c r="C19" i="3"/>
  <c r="F19" i="5" l="1"/>
  <c r="E19" i="5"/>
  <c r="D19" i="5"/>
  <c r="G18" i="5"/>
  <c r="M18" i="5" s="1"/>
  <c r="G18" i="3"/>
  <c r="M18" i="3" s="1"/>
  <c r="D19" i="3"/>
  <c r="E19" i="3"/>
  <c r="F19" i="3"/>
  <c r="B21" i="5"/>
  <c r="A20" i="5"/>
  <c r="C20" i="5"/>
  <c r="G19" i="5" l="1"/>
  <c r="M19" i="5" s="1"/>
  <c r="G19" i="3"/>
  <c r="E20" i="5"/>
  <c r="F20" i="5"/>
  <c r="D20" i="5"/>
  <c r="A21" i="5"/>
  <c r="B22" i="5"/>
  <c r="C21" i="5"/>
  <c r="E21" i="5" l="1"/>
  <c r="D21" i="5"/>
  <c r="F21" i="5"/>
  <c r="G20" i="5"/>
  <c r="M20" i="5" s="1"/>
  <c r="M19" i="3"/>
  <c r="M20" i="3" s="1"/>
  <c r="G20" i="3"/>
  <c r="G22" i="3" s="1"/>
  <c r="M22" i="3" s="1"/>
  <c r="B23" i="5"/>
  <c r="A22" i="5"/>
  <c r="C22" i="5"/>
  <c r="E22" i="5" l="1"/>
  <c r="D22" i="5"/>
  <c r="F22" i="5"/>
  <c r="G21" i="5"/>
  <c r="M21" i="5" s="1"/>
  <c r="C23" i="5"/>
  <c r="B24" i="5"/>
  <c r="A23" i="5"/>
  <c r="F23" i="5" l="1"/>
  <c r="E23" i="5"/>
  <c r="D23" i="5"/>
  <c r="G22" i="5"/>
  <c r="M22" i="5" s="1"/>
  <c r="C24" i="5"/>
  <c r="A24" i="5"/>
  <c r="B25" i="5"/>
  <c r="G23" i="5" l="1"/>
  <c r="M23" i="5" s="1"/>
  <c r="E24" i="5"/>
  <c r="F24" i="5"/>
  <c r="D24" i="5"/>
  <c r="A25" i="5"/>
  <c r="C25" i="5"/>
  <c r="B26" i="5"/>
  <c r="G24" i="5" l="1"/>
  <c r="M24" i="5" s="1"/>
  <c r="E25" i="5"/>
  <c r="D25" i="5"/>
  <c r="F25" i="5"/>
  <c r="B27" i="5"/>
  <c r="C26" i="5"/>
  <c r="A26" i="5"/>
  <c r="G25" i="5" l="1"/>
  <c r="M25" i="5" s="1"/>
  <c r="E26" i="5"/>
  <c r="D26" i="5"/>
  <c r="F26" i="5"/>
  <c r="A27" i="5"/>
  <c r="B28" i="5"/>
  <c r="C27" i="5"/>
  <c r="G26" i="5" l="1"/>
  <c r="M26" i="5" s="1"/>
  <c r="F27" i="5"/>
  <c r="E27" i="5"/>
  <c r="D27" i="5"/>
  <c r="A28" i="5"/>
  <c r="C28" i="5"/>
  <c r="B29" i="5"/>
  <c r="G27" i="5" l="1"/>
  <c r="M27" i="5" s="1"/>
  <c r="E28" i="5"/>
  <c r="F28" i="5"/>
  <c r="D28" i="5"/>
  <c r="C29" i="5"/>
  <c r="A29" i="5"/>
  <c r="B30" i="5"/>
  <c r="E29" i="5" l="1"/>
  <c r="D29" i="5"/>
  <c r="F29" i="5"/>
  <c r="G28" i="5"/>
  <c r="M28" i="5" s="1"/>
  <c r="A30" i="5"/>
  <c r="B31" i="5"/>
  <c r="C30" i="5"/>
  <c r="G29" i="5" l="1"/>
  <c r="M29" i="5" s="1"/>
  <c r="E30" i="5"/>
  <c r="D30" i="5"/>
  <c r="F30" i="5"/>
  <c r="A31" i="5"/>
  <c r="C31" i="5"/>
  <c r="B32" i="5"/>
  <c r="F31" i="5" l="1"/>
  <c r="E31" i="5"/>
  <c r="D31" i="5"/>
  <c r="G30" i="5"/>
  <c r="M30" i="5" s="1"/>
  <c r="A32" i="5"/>
  <c r="B33" i="5"/>
  <c r="C32" i="5"/>
  <c r="G31" i="5" l="1"/>
  <c r="M31" i="5" s="1"/>
  <c r="E32" i="5"/>
  <c r="F32" i="5"/>
  <c r="D32" i="5"/>
  <c r="A33" i="5"/>
  <c r="B34" i="5"/>
  <c r="C33" i="5"/>
  <c r="G32" i="5" l="1"/>
  <c r="M32" i="5" s="1"/>
  <c r="E33" i="5"/>
  <c r="D33" i="5"/>
  <c r="F33" i="5"/>
  <c r="B35" i="5"/>
  <c r="A34" i="5"/>
  <c r="C34" i="5"/>
  <c r="E34" i="5" l="1"/>
  <c r="D34" i="5"/>
  <c r="F34" i="5"/>
  <c r="G33" i="5"/>
  <c r="M33" i="5" s="1"/>
  <c r="B36" i="5"/>
  <c r="C35" i="5"/>
  <c r="A35" i="5"/>
  <c r="G34" i="5" l="1"/>
  <c r="M34" i="5" s="1"/>
  <c r="F35" i="5"/>
  <c r="E35" i="5"/>
  <c r="D35" i="5"/>
  <c r="A36" i="5"/>
  <c r="C36" i="5"/>
  <c r="G35" i="5" l="1"/>
  <c r="M35" i="5" s="1"/>
  <c r="E36" i="5"/>
  <c r="F36" i="5"/>
  <c r="D36" i="5"/>
  <c r="G36" i="5" l="1"/>
  <c r="M36" i="5" s="1"/>
  <c r="M37" i="5" s="1"/>
  <c r="G37" i="5" l="1"/>
  <c r="G39" i="5" s="1"/>
  <c r="M39" i="5" s="1"/>
</calcChain>
</file>

<file path=xl/sharedStrings.xml><?xml version="1.0" encoding="utf-8"?>
<sst xmlns="http://schemas.openxmlformats.org/spreadsheetml/2006/main" count="130" uniqueCount="68">
  <si>
    <t>Total Hours</t>
  </si>
  <si>
    <t>Other</t>
  </si>
  <si>
    <t>Holiday</t>
  </si>
  <si>
    <t>Vacation</t>
  </si>
  <si>
    <t>Sick</t>
  </si>
  <si>
    <t>Overtime</t>
  </si>
  <si>
    <t>Regular Hrs</t>
  </si>
  <si>
    <t>Start</t>
  </si>
  <si>
    <t>Finish</t>
  </si>
  <si>
    <t>Employee :</t>
  </si>
  <si>
    <t>Pay Period Starting :</t>
  </si>
  <si>
    <t>Mark Stephen</t>
  </si>
  <si>
    <t>Jack Peters</t>
  </si>
  <si>
    <t>Sullivan Gold</t>
  </si>
  <si>
    <t>Rakesh Kamath</t>
  </si>
  <si>
    <t>Sam Derby</t>
  </si>
  <si>
    <t>Kathy B</t>
  </si>
  <si>
    <t xml:space="preserve"> </t>
  </si>
  <si>
    <t>Total  Hrs</t>
  </si>
  <si>
    <t>Rate per Hour</t>
  </si>
  <si>
    <t>Total Pay</t>
  </si>
  <si>
    <t>Weekend Days</t>
  </si>
  <si>
    <t xml:space="preserve">Weekend Days : </t>
  </si>
  <si>
    <t>Employee Name</t>
  </si>
  <si>
    <t>Pay Period Starting Date</t>
  </si>
  <si>
    <t>Sun &amp; Mon</t>
  </si>
  <si>
    <t>Mon &amp; Tue</t>
  </si>
  <si>
    <t>Tue &amp; Wed</t>
  </si>
  <si>
    <t>Wed &amp; Thu</t>
  </si>
  <si>
    <t>Thu &amp; Fri</t>
  </si>
  <si>
    <t>Fri &amp; Sat</t>
  </si>
  <si>
    <t>Sat &amp; Sun</t>
  </si>
  <si>
    <t>Date</t>
  </si>
  <si>
    <t>Day</t>
  </si>
  <si>
    <t xml:space="preserve"> Time Break</t>
  </si>
  <si>
    <t>Work Shifts</t>
  </si>
  <si>
    <t>Begin</t>
  </si>
  <si>
    <t>End</t>
  </si>
  <si>
    <t>A</t>
  </si>
  <si>
    <t>B</t>
  </si>
  <si>
    <t>C</t>
  </si>
  <si>
    <t>D</t>
  </si>
  <si>
    <t>Work Shift :</t>
  </si>
  <si>
    <t>Shift Start Time :</t>
  </si>
  <si>
    <t>Shift End Time :</t>
  </si>
  <si>
    <t>Monthly Time Sheet</t>
  </si>
  <si>
    <t>Bi Weekly Time Sheet</t>
  </si>
  <si>
    <t>Weekly Time Sheet</t>
  </si>
  <si>
    <t>Work Shift</t>
  </si>
  <si>
    <t>Jess Michele</t>
  </si>
  <si>
    <t>Edgar Allan</t>
  </si>
  <si>
    <t>Public Holiday</t>
  </si>
  <si>
    <t>Martin Luther King Jr. Day</t>
  </si>
  <si>
    <t>Presidents Day (Washingtons Birthday)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</si>
  <si>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</si>
  <si>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</si>
  <si>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</si>
  <si>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</si>
  <si>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</si>
  <si>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</si>
  <si>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</si>
  <si>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* Public Holiday</t>
  </si>
  <si>
    <t>Employee Master</t>
  </si>
  <si>
    <t>Pay Period Master</t>
  </si>
  <si>
    <t>Weekend Master</t>
  </si>
  <si>
    <t>Work Shift Master</t>
  </si>
  <si>
    <t>Public Holiday Master</t>
  </si>
  <si>
    <t>Visit LeaveBoard.com for more HR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</si>
</sst>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-F400]h:mm:ss\ AM/PM"/>
    <numFmt numFmtId="166" formatCode="[$-14009]hh: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4" applyNumberFormat="0" applyAlignment="0" applyProtection="0"/>
    <xf numFmtId="0" fontId="12" fillId="13" borderId="5" applyNumberFormat="0" applyAlignment="0" applyProtection="0"/>
    <xf numFmtId="0" fontId="13" fillId="13" borderId="4" applyNumberFormat="0" applyAlignment="0" applyProtection="0"/>
    <xf numFmtId="0" fontId="14" fillId="0" borderId="6" applyNumberFormat="0" applyFill="0" applyAlignment="0" applyProtection="0"/>
    <xf numFmtId="0" fontId="15" fillId="14" borderId="7" applyNumberFormat="0" applyAlignment="0" applyProtection="0"/>
    <xf numFmtId="0" fontId="16" fillId="0" borderId="0" applyNumberFormat="0" applyFill="0" applyBorder="0" applyAlignment="0" applyProtection="0"/>
    <xf numFmtId="0" fontId="3" fillId="15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19" fillId="8" borderId="0" xfId="0" applyFont="1" applyFill="1" applyProtection="1">
      <protection hidden="1"/>
    </xf>
    <xf numFmtId="14" fontId="19" fillId="8" borderId="0" xfId="0" applyNumberFormat="1" applyFont="1" applyFill="1" applyProtection="1">
      <protection hidden="1"/>
    </xf>
    <xf numFmtId="14" fontId="16" fillId="0" borderId="0" xfId="0" applyNumberFormat="1" applyFont="1" applyProtection="1">
      <protection hidden="1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/>
    <xf numFmtId="0" fontId="1" fillId="4" borderId="10" xfId="0" applyFont="1" applyFill="1" applyBorder="1"/>
    <xf numFmtId="0" fontId="16" fillId="0" borderId="0" xfId="0" applyFont="1" applyProtection="1">
      <protection hidden="1"/>
    </xf>
    <xf numFmtId="14" fontId="0" fillId="0" borderId="0" xfId="0" applyNumberFormat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0" xfId="0" applyFont="1" applyFill="1"/>
    <xf numFmtId="14" fontId="1" fillId="4" borderId="0" xfId="0" applyNumberFormat="1" applyFont="1" applyFill="1" applyProtection="1">
      <protection locked="0"/>
    </xf>
    <xf numFmtId="0" fontId="1" fillId="4" borderId="0" xfId="0" applyFont="1" applyFill="1" applyAlignment="1">
      <alignment horizontal="right"/>
    </xf>
    <xf numFmtId="166" fontId="1" fillId="4" borderId="14" xfId="0" applyNumberFormat="1" applyFont="1" applyFill="1" applyBorder="1"/>
    <xf numFmtId="0" fontId="1" fillId="7" borderId="0" xfId="0" applyFont="1" applyFill="1"/>
    <xf numFmtId="0" fontId="16" fillId="4" borderId="13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14" xfId="0" applyFill="1" applyBorder="1" applyAlignment="1">
      <alignment horizontal="center"/>
    </xf>
    <xf numFmtId="0" fontId="1" fillId="3" borderId="13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14" xfId="0" applyFont="1" applyFill="1" applyBorder="1"/>
    <xf numFmtId="0" fontId="0" fillId="4" borderId="13" xfId="0" applyFill="1" applyBorder="1"/>
    <xf numFmtId="14" fontId="0" fillId="2" borderId="0" xfId="0" applyNumberFormat="1" applyFill="1" applyAlignment="1">
      <alignment horizontal="left"/>
    </xf>
    <xf numFmtId="20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2" fontId="0" fillId="2" borderId="0" xfId="0" applyNumberFormat="1" applyFill="1" applyAlignment="1">
      <alignment horizontal="right"/>
    </xf>
    <xf numFmtId="0" fontId="0" fillId="2" borderId="0" xfId="0" applyFill="1" applyProtection="1">
      <protection locked="0"/>
    </xf>
    <xf numFmtId="2" fontId="0" fillId="2" borderId="14" xfId="0" applyNumberFormat="1" applyFill="1" applyBorder="1"/>
    <xf numFmtId="0" fontId="1" fillId="6" borderId="0" xfId="0" applyFont="1" applyFill="1" applyAlignment="1">
      <alignment horizontal="left"/>
    </xf>
    <xf numFmtId="2" fontId="1" fillId="6" borderId="0" xfId="0" applyNumberFormat="1" applyFont="1" applyFill="1"/>
    <xf numFmtId="2" fontId="1" fillId="6" borderId="14" xfId="0" applyNumberFormat="1" applyFont="1" applyFill="1" applyBorder="1"/>
    <xf numFmtId="0" fontId="0" fillId="4" borderId="0" xfId="0" applyFill="1"/>
    <xf numFmtId="164" fontId="0" fillId="4" borderId="0" xfId="0" applyNumberFormat="1" applyFill="1" applyProtection="1">
      <protection locked="0"/>
    </xf>
    <xf numFmtId="0" fontId="0" fillId="4" borderId="14" xfId="0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0" fillId="5" borderId="16" xfId="0" applyFill="1" applyBorder="1"/>
    <xf numFmtId="164" fontId="1" fillId="5" borderId="16" xfId="0" applyNumberFormat="1" applyFont="1" applyFill="1" applyBorder="1"/>
    <xf numFmtId="164" fontId="1" fillId="5" borderId="17" xfId="0" applyNumberFormat="1" applyFont="1" applyFill="1" applyBorder="1"/>
    <xf numFmtId="0" fontId="0" fillId="40" borderId="21" xfId="0" applyFill="1" applyBorder="1"/>
    <xf numFmtId="0" fontId="0" fillId="0" borderId="22" xfId="0" applyBorder="1"/>
    <xf numFmtId="0" fontId="0" fillId="40" borderId="22" xfId="0" applyFill="1" applyBorder="1"/>
    <xf numFmtId="14" fontId="0" fillId="40" borderId="21" xfId="0" applyNumberFormat="1" applyFill="1" applyBorder="1"/>
    <xf numFmtId="14" fontId="0" fillId="0" borderId="22" xfId="0" applyNumberFormat="1" applyBorder="1"/>
    <xf numFmtId="14" fontId="0" fillId="40" borderId="22" xfId="0" applyNumberFormat="1" applyFill="1" applyBorder="1"/>
    <xf numFmtId="20" fontId="0" fillId="0" borderId="0" xfId="0" applyNumberFormat="1"/>
    <xf numFmtId="0" fontId="0" fillId="4" borderId="23" xfId="0" applyFill="1" applyBorder="1"/>
    <xf numFmtId="14" fontId="0" fillId="2" borderId="24" xfId="0" applyNumberFormat="1" applyFill="1" applyBorder="1" applyAlignment="1">
      <alignment horizontal="left"/>
    </xf>
    <xf numFmtId="20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Alignment="1">
      <alignment horizontal="right"/>
    </xf>
    <xf numFmtId="0" fontId="0" fillId="2" borderId="24" xfId="0" applyFill="1" applyBorder="1" applyProtection="1">
      <protection locked="0"/>
    </xf>
    <xf numFmtId="2" fontId="0" fillId="2" borderId="25" xfId="0" applyNumberFormat="1" applyFill="1" applyBorder="1"/>
    <xf numFmtId="0" fontId="1" fillId="6" borderId="13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2" fillId="4" borderId="11" xfId="0" applyFont="1" applyFill="1" applyBorder="1" applyAlignment="1" applyProtection="1">
      <alignment horizontal="center"/>
      <protection locked="0"/>
    </xf>
    <xf numFmtId="0" fontId="21" fillId="5" borderId="18" xfId="42" applyFont="1" applyFill="1" applyBorder="1" applyAlignment="1">
      <alignment horizontal="center"/>
    </xf>
    <xf numFmtId="0" fontId="21" fillId="5" borderId="19" xfId="42" applyFont="1" applyFill="1" applyBorder="1" applyAlignment="1">
      <alignment horizontal="center"/>
    </xf>
    <xf numFmtId="0" fontId="21" fillId="5" borderId="20" xfId="42" applyFont="1" applyFill="1" applyBorder="1" applyAlignment="1">
      <alignment horizontal="center"/>
    </xf>
    <xf numFmtId="0" fontId="16" fillId="0" borderId="0" xfId="0" applyFont="1" applyAlignment="1" applyProtection="1">
      <alignment horizontal="center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numFmt numFmtId="168" formatCode="dd/mm/yy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protection locked="1" hidden="1"/>
    </dxf>
    <dxf>
      <numFmt numFmtId="166" formatCode="[$-14009]hh:mm;@"/>
      <protection locked="1" hidden="1"/>
    </dxf>
    <dxf>
      <numFmt numFmtId="166" formatCode="[$-14009]hh:mm;@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7" tint="0.5999938962981048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/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7" tint="0.5999938962981048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8" formatCode="dd/mm/yy"/>
      <fill>
        <patternFill patternType="solid">
          <fgColor indexed="64"/>
          <bgColor theme="7" tint="0.59999389629810485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7" tint="0.59999389629810485"/>
        </patternFill>
      </fill>
      <protection locked="1" hidden="1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mployee" displayName="Employee" ref="A2:B10" totalsRowShown="0" headerRowDxfId="15" dataDxfId="14">
  <autoFilter ref="A2:B10" xr:uid="{00000000-0009-0000-0100-000002000000}"/>
  <tableColumns count="2">
    <tableColumn id="1" xr3:uid="{00000000-0010-0000-0000-000001000000}" name="Employee Name" dataDxfId="13"/>
    <tableColumn id="2" xr3:uid="{00000000-0010-0000-0000-000002000000}" name="Work Shif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ayPeriod" displayName="PayPeriod" ref="E2:E69" totalsRowShown="0" headerRowDxfId="11" dataDxfId="10">
  <autoFilter ref="E2:E69" xr:uid="{00000000-0009-0000-0100-000003000000}"/>
  <tableColumns count="1">
    <tableColumn id="1" xr3:uid="{00000000-0010-0000-0100-000001000000}" name="Pay Period Starting Date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H2:H9" totalsRowShown="0" headerRowDxfId="8" dataDxfId="7">
  <autoFilter ref="H2:H9" xr:uid="{00000000-0009-0000-0100-000004000000}"/>
  <tableColumns count="1">
    <tableColumn id="1" xr3:uid="{00000000-0010-0000-0200-000001000000}" name="Weekend Days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WorkShift" displayName="WorkShift" ref="K2:M6" totalsRowShown="0" headerRowDxfId="5">
  <autoFilter ref="K2:M6" xr:uid="{00000000-0009-0000-0100-000005000000}"/>
  <tableColumns count="3">
    <tableColumn id="1" xr3:uid="{00000000-0010-0000-0300-000001000000}" name="Work Shifts" dataDxfId="4"/>
    <tableColumn id="2" xr3:uid="{00000000-0010-0000-0300-000002000000}" name="Begin" dataDxfId="3"/>
    <tableColumn id="3" xr3:uid="{00000000-0010-0000-0300-000003000000}" name="End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cHoliday" displayName="PublicHoliday" ref="P2:Q11" totalsRowShown="0" headerRowDxfId="1">
  <autoFilter ref="P2:Q11" xr:uid="{00000000-0009-0000-0100-000006000000}"/>
  <tableColumns count="2">
    <tableColumn id="1" xr3:uid="{00000000-0010-0000-0400-000001000000}" name="Date" dataDxfId="0"/>
    <tableColumn id="2" xr3:uid="{00000000-0010-0000-0400-000002000000}" name="Public Holida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aveboard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eaveboard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eaveboa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7"/>
  <sheetViews>
    <sheetView zoomScale="140" zoomScaleNormal="140" workbookViewId="0">
      <pane ySplit="5" topLeftCell="A6" activePane="bottomLeft" state="frozen"/>
      <selection pane="bottomLeft" activeCell="P28" sqref="P28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2" bestFit="1" customWidth="1"/>
    <col min="4" max="4" width="15.1640625" customWidth="1"/>
    <col min="6" max="6" width="11.6640625" bestFit="1" customWidth="1"/>
    <col min="7" max="7" width="11" bestFit="1" customWidth="1"/>
    <col min="8" max="8" width="9.5" customWidth="1"/>
    <col min="13" max="13" width="11" bestFit="1" customWidth="1"/>
  </cols>
  <sheetData>
    <row r="1" spans="1:13" ht="16" x14ac:dyDescent="0.2">
      <c r="A1" s="10" t="s">
        <v>9</v>
      </c>
      <c r="B1" s="9"/>
      <c r="C1" s="9"/>
      <c r="D1" s="8" t="s">
        <v>11</v>
      </c>
      <c r="E1" s="8"/>
      <c r="F1" s="63" t="s">
        <v>47</v>
      </c>
      <c r="G1" s="63"/>
      <c r="H1" s="63"/>
      <c r="I1" s="63"/>
      <c r="J1" s="9"/>
      <c r="K1" s="9"/>
      <c r="L1" s="13" t="s">
        <v>42</v>
      </c>
      <c r="M1" s="14" t="str">
        <f>VLOOKUP(D1,Masters!A:B,2,FALSE)</f>
        <v>A</v>
      </c>
    </row>
    <row r="2" spans="1:13" x14ac:dyDescent="0.2">
      <c r="A2" s="15" t="s">
        <v>10</v>
      </c>
      <c r="B2" s="16"/>
      <c r="C2" s="16"/>
      <c r="D2" s="17">
        <v>45067</v>
      </c>
      <c r="E2" s="17"/>
      <c r="F2" s="17"/>
      <c r="G2" s="16"/>
      <c r="H2" s="16"/>
      <c r="I2" s="16"/>
      <c r="J2" s="16"/>
      <c r="K2" s="16"/>
      <c r="L2" s="18" t="s">
        <v>43</v>
      </c>
      <c r="M2" s="19">
        <f>VLOOKUP(M1,Masters!K:M,2,FALSE)</f>
        <v>0.375</v>
      </c>
    </row>
    <row r="3" spans="1:13" x14ac:dyDescent="0.2">
      <c r="A3" s="15" t="s">
        <v>22</v>
      </c>
      <c r="B3" s="16"/>
      <c r="C3" s="16"/>
      <c r="D3" s="1" t="s">
        <v>31</v>
      </c>
      <c r="E3" s="16"/>
      <c r="F3" s="16"/>
      <c r="G3" s="16"/>
      <c r="H3" s="16"/>
      <c r="I3" s="16"/>
      <c r="J3" s="16"/>
      <c r="K3" s="16"/>
      <c r="L3" s="18" t="s">
        <v>44</v>
      </c>
      <c r="M3" s="19">
        <f>VLOOKUP(M1,Masters!K:M,3,FALSE)</f>
        <v>0.70833333333333337</v>
      </c>
    </row>
    <row r="4" spans="1:13" x14ac:dyDescent="0.2">
      <c r="A4" s="21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x14ac:dyDescent="0.2">
      <c r="A5" s="24" t="s">
        <v>33</v>
      </c>
      <c r="B5" s="25" t="s">
        <v>32</v>
      </c>
      <c r="C5" s="25"/>
      <c r="D5" s="26" t="s">
        <v>7</v>
      </c>
      <c r="E5" s="26" t="s">
        <v>8</v>
      </c>
      <c r="F5" s="26" t="s">
        <v>34</v>
      </c>
      <c r="G5" s="26" t="s">
        <v>6</v>
      </c>
      <c r="H5" s="26" t="s">
        <v>5</v>
      </c>
      <c r="I5" s="27" t="s">
        <v>4</v>
      </c>
      <c r="J5" s="26" t="s">
        <v>3</v>
      </c>
      <c r="K5" s="26" t="s">
        <v>2</v>
      </c>
      <c r="L5" s="26" t="s">
        <v>1</v>
      </c>
      <c r="M5" s="28" t="s">
        <v>0</v>
      </c>
    </row>
    <row r="6" spans="1:13" x14ac:dyDescent="0.2">
      <c r="A6" s="29" t="str">
        <f>TEXT(B6,"ddd")</f>
        <v>Sun</v>
      </c>
      <c r="B6" s="30">
        <f>D2</f>
        <v>45067</v>
      </c>
      <c r="C6" s="30" t="str">
        <f>IF(LEN(IFERROR(VLOOKUP(B6,PublicHoliday[],1,FALSE),""))&gt;0,"*","")</f>
        <v/>
      </c>
      <c r="D6" s="31">
        <f>IF(ISNUMBER(SEARCH(A6, $D$3)), 0, $M$2)</f>
        <v>0</v>
      </c>
      <c r="E6" s="31">
        <f>IF(ISNUMBER(SEARCH(A6, $D$3)), 0, $M$3)</f>
        <v>0</v>
      </c>
      <c r="F6" s="32">
        <f>IF(ISNUMBER(SEARCH(A6, $D$3)), 0, 0.5)</f>
        <v>0</v>
      </c>
      <c r="G6" s="33">
        <f>TEXT(E6-D6,"hh")-F6</f>
        <v>0</v>
      </c>
      <c r="H6" s="34">
        <v>0</v>
      </c>
      <c r="I6" s="32">
        <v>0</v>
      </c>
      <c r="J6" s="34">
        <v>0</v>
      </c>
      <c r="K6" s="34">
        <v>0</v>
      </c>
      <c r="L6" s="34">
        <v>0</v>
      </c>
      <c r="M6" s="35">
        <f>G6+H6-I6-J6-K6-L6</f>
        <v>0</v>
      </c>
    </row>
    <row r="7" spans="1:13" x14ac:dyDescent="0.2">
      <c r="A7" s="29" t="str">
        <f t="shared" ref="A7:A12" si="0">TEXT(B7,"ddd")</f>
        <v>Mon</v>
      </c>
      <c r="B7" s="30">
        <f>B6+1</f>
        <v>45068</v>
      </c>
      <c r="C7" s="30" t="str">
        <f>IF(LEN(IFERROR(VLOOKUP(B7,PublicHoliday[],1,FALSE),""))&gt;0,"*","")</f>
        <v/>
      </c>
      <c r="D7" s="31">
        <f t="shared" ref="D7:D12" si="1">IF(ISNUMBER(SEARCH(A7, $D$3)), 0, $M$2)</f>
        <v>0.375</v>
      </c>
      <c r="E7" s="31">
        <f t="shared" ref="E7:E12" si="2">IF(ISNUMBER(SEARCH(A7, $D$3)), 0, $M$3)</f>
        <v>0.70833333333333337</v>
      </c>
      <c r="F7" s="32">
        <f t="shared" ref="F7:F12" si="3">IF(ISNUMBER(SEARCH(A7, $D$3)), 0, 0.5)</f>
        <v>0.5</v>
      </c>
      <c r="G7" s="33">
        <f>TEXT(E7-D7,"hh")-F7</f>
        <v>7.5</v>
      </c>
      <c r="H7" s="34">
        <v>0</v>
      </c>
      <c r="I7" s="32">
        <v>0</v>
      </c>
      <c r="J7" s="34">
        <v>0</v>
      </c>
      <c r="K7" s="34">
        <v>0</v>
      </c>
      <c r="L7" s="34">
        <v>0</v>
      </c>
      <c r="M7" s="35">
        <f t="shared" ref="M7:M12" si="4">G7+H7-I7-J7-K7-L7</f>
        <v>7.5</v>
      </c>
    </row>
    <row r="8" spans="1:13" x14ac:dyDescent="0.2">
      <c r="A8" s="29" t="str">
        <f t="shared" si="0"/>
        <v>Tue</v>
      </c>
      <c r="B8" s="30">
        <f t="shared" ref="B8:B12" si="5">B7+1</f>
        <v>45069</v>
      </c>
      <c r="C8" s="30" t="str">
        <f>IF(LEN(IFERROR(VLOOKUP(B8,PublicHoliday[],1,FALSE),""))&gt;0,"*","")</f>
        <v/>
      </c>
      <c r="D8" s="31">
        <f t="shared" si="1"/>
        <v>0.375</v>
      </c>
      <c r="E8" s="31">
        <f t="shared" si="2"/>
        <v>0.70833333333333337</v>
      </c>
      <c r="F8" s="32">
        <f t="shared" si="3"/>
        <v>0.5</v>
      </c>
      <c r="G8" s="33">
        <f t="shared" ref="G8:G12" si="6">TEXT(E8-D8,"hh")-F8</f>
        <v>7.5</v>
      </c>
      <c r="H8" s="34">
        <v>0</v>
      </c>
      <c r="I8" s="32">
        <v>0</v>
      </c>
      <c r="J8" s="34">
        <v>0</v>
      </c>
      <c r="K8" s="34">
        <v>0</v>
      </c>
      <c r="L8" s="34">
        <v>0</v>
      </c>
      <c r="M8" s="35">
        <f t="shared" si="4"/>
        <v>7.5</v>
      </c>
    </row>
    <row r="9" spans="1:13" x14ac:dyDescent="0.2">
      <c r="A9" s="29" t="str">
        <f t="shared" si="0"/>
        <v>Wed</v>
      </c>
      <c r="B9" s="30">
        <f t="shared" si="5"/>
        <v>45070</v>
      </c>
      <c r="C9" s="30" t="str">
        <f>IF(LEN(IFERROR(VLOOKUP(B9,PublicHoliday[],1,FALSE),""))&gt;0,"*","")</f>
        <v/>
      </c>
      <c r="D9" s="31">
        <f t="shared" si="1"/>
        <v>0.375</v>
      </c>
      <c r="E9" s="31">
        <f t="shared" si="2"/>
        <v>0.70833333333333337</v>
      </c>
      <c r="F9" s="32">
        <f t="shared" si="3"/>
        <v>0.5</v>
      </c>
      <c r="G9" s="33">
        <f t="shared" si="6"/>
        <v>7.5</v>
      </c>
      <c r="H9" s="34">
        <v>0</v>
      </c>
      <c r="I9" s="32">
        <v>0</v>
      </c>
      <c r="J9" s="34">
        <v>0</v>
      </c>
      <c r="K9" s="34">
        <v>0</v>
      </c>
      <c r="L9" s="34">
        <v>0</v>
      </c>
      <c r="M9" s="35">
        <f t="shared" si="4"/>
        <v>7.5</v>
      </c>
    </row>
    <row r="10" spans="1:13" x14ac:dyDescent="0.2">
      <c r="A10" s="29" t="str">
        <f t="shared" si="0"/>
        <v>Thu</v>
      </c>
      <c r="B10" s="30">
        <f t="shared" si="5"/>
        <v>45071</v>
      </c>
      <c r="C10" s="30" t="str">
        <f>IF(LEN(IFERROR(VLOOKUP(B10,PublicHoliday[],1,FALSE),""))&gt;0,"*","")</f>
        <v/>
      </c>
      <c r="D10" s="31">
        <f t="shared" si="1"/>
        <v>0.375</v>
      </c>
      <c r="E10" s="31">
        <f t="shared" si="2"/>
        <v>0.70833333333333337</v>
      </c>
      <c r="F10" s="32">
        <f t="shared" si="3"/>
        <v>0.5</v>
      </c>
      <c r="G10" s="33">
        <f t="shared" si="6"/>
        <v>7.5</v>
      </c>
      <c r="H10" s="34">
        <v>0</v>
      </c>
      <c r="I10" s="32">
        <v>0</v>
      </c>
      <c r="J10" s="34">
        <v>0</v>
      </c>
      <c r="K10" s="34">
        <v>0</v>
      </c>
      <c r="L10" s="34">
        <v>0</v>
      </c>
      <c r="M10" s="35">
        <f t="shared" si="4"/>
        <v>7.5</v>
      </c>
    </row>
    <row r="11" spans="1:13" x14ac:dyDescent="0.2">
      <c r="A11" s="29" t="str">
        <f t="shared" si="0"/>
        <v>Fri</v>
      </c>
      <c r="B11" s="30">
        <f t="shared" si="5"/>
        <v>45072</v>
      </c>
      <c r="C11" s="30" t="str">
        <f>IF(LEN(IFERROR(VLOOKUP(B11,PublicHoliday[],1,FALSE),""))&gt;0,"*","")</f>
        <v/>
      </c>
      <c r="D11" s="31">
        <f t="shared" si="1"/>
        <v>0.375</v>
      </c>
      <c r="E11" s="31">
        <f t="shared" si="2"/>
        <v>0.70833333333333337</v>
      </c>
      <c r="F11" s="32">
        <f t="shared" si="3"/>
        <v>0.5</v>
      </c>
      <c r="G11" s="33">
        <f t="shared" si="6"/>
        <v>7.5</v>
      </c>
      <c r="H11" s="34">
        <v>0</v>
      </c>
      <c r="I11" s="32">
        <v>0</v>
      </c>
      <c r="J11" s="34">
        <v>0</v>
      </c>
      <c r="K11" s="34">
        <v>0</v>
      </c>
      <c r="L11" s="34">
        <v>0</v>
      </c>
      <c r="M11" s="35">
        <f t="shared" si="4"/>
        <v>7.5</v>
      </c>
    </row>
    <row r="12" spans="1:13" x14ac:dyDescent="0.2">
      <c r="A12" s="29" t="str">
        <f t="shared" si="0"/>
        <v>Sat</v>
      </c>
      <c r="B12" s="30">
        <f t="shared" si="5"/>
        <v>45073</v>
      </c>
      <c r="C12" s="30" t="str">
        <f>IF(LEN(IFERROR(VLOOKUP(B12,PublicHoliday[],1,FALSE),""))&gt;0,"*","")</f>
        <v/>
      </c>
      <c r="D12" s="31">
        <f t="shared" si="1"/>
        <v>0</v>
      </c>
      <c r="E12" s="31">
        <f t="shared" si="2"/>
        <v>0</v>
      </c>
      <c r="F12" s="32">
        <f t="shared" si="3"/>
        <v>0</v>
      </c>
      <c r="G12" s="33">
        <f t="shared" si="6"/>
        <v>0</v>
      </c>
      <c r="H12" s="34">
        <v>0</v>
      </c>
      <c r="I12" s="32">
        <v>0</v>
      </c>
      <c r="J12" s="34">
        <v>0</v>
      </c>
      <c r="K12" s="34">
        <v>0</v>
      </c>
      <c r="L12" s="34">
        <v>0</v>
      </c>
      <c r="M12" s="35">
        <f t="shared" si="4"/>
        <v>0</v>
      </c>
    </row>
    <row r="13" spans="1:13" x14ac:dyDescent="0.2">
      <c r="A13" s="61" t="s">
        <v>18</v>
      </c>
      <c r="B13" s="62"/>
      <c r="C13" s="62"/>
      <c r="D13" s="62"/>
      <c r="E13" s="62"/>
      <c r="F13" s="36"/>
      <c r="G13" s="37">
        <f>SUM(G6:G12)</f>
        <v>37.5</v>
      </c>
      <c r="H13" s="37">
        <f t="shared" ref="H13:M13" si="7">SUM(H6:H12)</f>
        <v>0</v>
      </c>
      <c r="I13" s="37">
        <f t="shared" si="7"/>
        <v>0</v>
      </c>
      <c r="J13" s="37">
        <f t="shared" si="7"/>
        <v>0</v>
      </c>
      <c r="K13" s="37">
        <f t="shared" si="7"/>
        <v>0</v>
      </c>
      <c r="L13" s="37">
        <f t="shared" si="7"/>
        <v>0</v>
      </c>
      <c r="M13" s="38">
        <f t="shared" si="7"/>
        <v>37.5</v>
      </c>
    </row>
    <row r="14" spans="1:13" x14ac:dyDescent="0.2">
      <c r="A14" s="15" t="s">
        <v>19</v>
      </c>
      <c r="B14" s="16"/>
      <c r="C14" s="16"/>
      <c r="D14" s="39"/>
      <c r="E14" s="39"/>
      <c r="F14" s="39"/>
      <c r="G14" s="40">
        <v>15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1"/>
    </row>
    <row r="15" spans="1:13" ht="16" thickBot="1" x14ac:dyDescent="0.25">
      <c r="A15" s="42" t="s">
        <v>20</v>
      </c>
      <c r="B15" s="43"/>
      <c r="C15" s="43"/>
      <c r="D15" s="44"/>
      <c r="E15" s="44"/>
      <c r="F15" s="44"/>
      <c r="G15" s="45">
        <f>G13*G14</f>
        <v>562.5</v>
      </c>
      <c r="H15" s="45">
        <f t="shared" ref="H15:L15" si="8">H13*H14</f>
        <v>0</v>
      </c>
      <c r="I15" s="45">
        <f t="shared" si="8"/>
        <v>0</v>
      </c>
      <c r="J15" s="45">
        <f t="shared" si="8"/>
        <v>0</v>
      </c>
      <c r="K15" s="45">
        <f t="shared" si="8"/>
        <v>0</v>
      </c>
      <c r="L15" s="45">
        <f t="shared" si="8"/>
        <v>0</v>
      </c>
      <c r="M15" s="46">
        <f>SUM(G15:L15)</f>
        <v>562.5</v>
      </c>
    </row>
    <row r="17" spans="4:13" ht="16" x14ac:dyDescent="0.2">
      <c r="D17" s="53"/>
      <c r="I17" s="64" t="s">
        <v>67</v>
      </c>
      <c r="J17" s="65"/>
      <c r="K17" s="65"/>
      <c r="L17" s="65"/>
      <c r="M17" s="66"/>
    </row>
  </sheetData>
  <sheetProtection sort="0" autoFilter="0" pivotTables="0"/>
  <mergeCells count="3">
    <mergeCell ref="A13:E13"/>
    <mergeCell ref="F1:I1"/>
    <mergeCell ref="I17:M17"/>
  </mergeCells>
  <conditionalFormatting sqref="A6:M12">
    <cfRule type="expression" dxfId="33" priority="4">
      <formula>ISNUMBER(SEARCH(TEXT($A6,"ddd"),$D$3))</formula>
    </cfRule>
  </conditionalFormatting>
  <conditionalFormatting sqref="C6:C12">
    <cfRule type="expression" dxfId="32" priority="1">
      <formula>C6="*"</formula>
    </cfRule>
  </conditionalFormatting>
  <dataValidations count="6">
    <dataValidation type="time" allowBlank="1" showInputMessage="1" showErrorMessage="1" sqref="D6:D12" xr:uid="{00000000-0002-0000-0000-000000000000}">
      <formula1>0</formula1>
      <formula2>0.999305555555556</formula2>
    </dataValidation>
    <dataValidation type="whole" allowBlank="1" showInputMessage="1" showErrorMessage="1" sqref="H6:L12" xr:uid="{00000000-0002-0000-0000-000001000000}">
      <formula1>0</formula1>
      <formula2>24</formula2>
    </dataValidation>
    <dataValidation type="decimal" allowBlank="1" showInputMessage="1" showErrorMessage="1" sqref="G14" xr:uid="{00000000-0002-0000-0000-000002000000}">
      <formula1>0</formula1>
      <formula2>300</formula2>
    </dataValidation>
    <dataValidation allowBlank="1" showInputMessage="1" showErrorMessage="1" prompt="Time Break in Hrs" sqref="F5:F12" xr:uid="{00000000-0002-0000-0000-000003000000}"/>
    <dataValidation type="list" errorStyle="information" operator="greaterThan" allowBlank="1" showInputMessage="1" showErrorMessage="1" errorTitle="Employee Name" error="Please select the employee from the list" prompt="Please select Employee from the List" sqref="D1" xr:uid="{00000000-0002-0000-0000-000004000000}">
      <formula1>INDIRECT("Employee[Employee Name]")</formula1>
    </dataValidation>
    <dataValidation type="list" allowBlank="1" showInputMessage="1" showErrorMessage="1" sqref="D3" xr:uid="{00000000-0002-0000-0000-000005000000}">
      <formula1>weekenddays</formula1>
    </dataValidation>
  </dataValidations>
  <hyperlinks>
    <hyperlink ref="I17" r:id="rId1" xr:uid="{00000000-0004-0000-0000-000000000000}"/>
  </hyperlinks>
  <pageMargins left="0.70866141732283472" right="0.70866141732283472" top="0.74803149606299213" bottom="0.74803149606299213" header="0.31496062992125984" footer="0.31496062992125984"/>
  <pageSetup fitToHeight="0" orientation="landscape" r:id="rId2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Select the weekend days" prompt="Select the weekend days from the list" xr:uid="{00000000-0002-0000-0000-000005000000}">
          <x14:formula1>
            <xm:f>Masters!#REF!</xm:f>
          </x14:formula1>
          <xm:sqref>D3</xm:sqref>
        </x14:dataValidation>
        <x14:dataValidation type="list" allowBlank="1" showInputMessage="1" showErrorMessage="1" error="Select Pay Period Starting Date from the List" prompt="Select Pay Period Starting Date from the List" xr:uid="{00000000-0002-0000-0000-000006000000}">
          <x14:formula1>
            <xm:f>Masters!$E$3:$E$1048576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24"/>
  <sheetViews>
    <sheetView zoomScale="130" zoomScaleNormal="130" workbookViewId="0">
      <pane ySplit="5" topLeftCell="A6" activePane="bottomLeft" state="frozen"/>
      <selection pane="bottomLeft" activeCell="D3" sqref="D3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2" bestFit="1" customWidth="1"/>
    <col min="4" max="4" width="14.5" customWidth="1"/>
    <col min="6" max="6" width="11.6640625" bestFit="1" customWidth="1"/>
    <col min="7" max="7" width="11" bestFit="1" customWidth="1"/>
    <col min="8" max="8" width="9.5" customWidth="1"/>
    <col min="13" max="13" width="11" bestFit="1" customWidth="1"/>
  </cols>
  <sheetData>
    <row r="1" spans="1:13" ht="16" x14ac:dyDescent="0.2">
      <c r="A1" s="10" t="s">
        <v>9</v>
      </c>
      <c r="B1" s="9"/>
      <c r="C1" s="9"/>
      <c r="D1" s="8" t="s">
        <v>50</v>
      </c>
      <c r="E1" s="8"/>
      <c r="F1" s="63" t="s">
        <v>46</v>
      </c>
      <c r="G1" s="63"/>
      <c r="H1" s="63"/>
      <c r="I1" s="63"/>
      <c r="J1" s="9"/>
      <c r="K1" s="9"/>
      <c r="L1" s="13" t="s">
        <v>42</v>
      </c>
      <c r="M1" s="14" t="str">
        <f>VLOOKUP(D1,Masters!A:B,2,FALSE)</f>
        <v>B</v>
      </c>
    </row>
    <row r="2" spans="1:13" x14ac:dyDescent="0.2">
      <c r="A2" s="15" t="s">
        <v>10</v>
      </c>
      <c r="B2" s="16"/>
      <c r="C2" s="16"/>
      <c r="D2" s="17">
        <v>44934</v>
      </c>
      <c r="E2" s="17"/>
      <c r="F2" s="17"/>
      <c r="G2" s="16"/>
      <c r="H2" s="16"/>
      <c r="I2" s="16"/>
      <c r="J2" s="16"/>
      <c r="K2" s="16"/>
      <c r="L2" s="18" t="s">
        <v>43</v>
      </c>
      <c r="M2" s="19">
        <f>VLOOKUP(M1,Masters!K:M,2,FALSE)</f>
        <v>0.41666666666666669</v>
      </c>
    </row>
    <row r="3" spans="1:13" x14ac:dyDescent="0.2">
      <c r="A3" s="15" t="s">
        <v>22</v>
      </c>
      <c r="B3" s="16"/>
      <c r="C3" s="16"/>
      <c r="D3" s="20" t="s">
        <v>31</v>
      </c>
      <c r="E3" s="16"/>
      <c r="F3" s="16"/>
      <c r="G3" s="16"/>
      <c r="H3" s="16"/>
      <c r="I3" s="16"/>
      <c r="J3" s="16"/>
      <c r="K3" s="16"/>
      <c r="L3" s="18" t="s">
        <v>44</v>
      </c>
      <c r="M3" s="19">
        <f>VLOOKUP(M1,Masters!K:M,3,FALSE)</f>
        <v>0.75</v>
      </c>
    </row>
    <row r="4" spans="1:13" x14ac:dyDescent="0.2">
      <c r="A4" s="21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x14ac:dyDescent="0.2">
      <c r="A5" s="24" t="s">
        <v>33</v>
      </c>
      <c r="B5" s="25" t="s">
        <v>32</v>
      </c>
      <c r="C5" s="25"/>
      <c r="D5" s="26" t="s">
        <v>7</v>
      </c>
      <c r="E5" s="26" t="s">
        <v>8</v>
      </c>
      <c r="F5" s="26" t="s">
        <v>34</v>
      </c>
      <c r="G5" s="26" t="s">
        <v>6</v>
      </c>
      <c r="H5" s="26" t="s">
        <v>5</v>
      </c>
      <c r="I5" s="27" t="s">
        <v>4</v>
      </c>
      <c r="J5" s="26" t="s">
        <v>3</v>
      </c>
      <c r="K5" s="26" t="s">
        <v>2</v>
      </c>
      <c r="L5" s="26" t="s">
        <v>1</v>
      </c>
      <c r="M5" s="28" t="s">
        <v>0</v>
      </c>
    </row>
    <row r="6" spans="1:13" x14ac:dyDescent="0.2">
      <c r="A6" s="29" t="str">
        <f>TEXT(B6,"ddd")</f>
        <v>Sun</v>
      </c>
      <c r="B6" s="30">
        <f>D2</f>
        <v>44934</v>
      </c>
      <c r="C6" s="30" t="str">
        <f>IF(LEN(IFERROR(VLOOKUP(B6,PublicHoliday[],1,FALSE),""))&gt;0,"*","")</f>
        <v/>
      </c>
      <c r="D6" s="31">
        <f t="shared" ref="D6:D19" si="0">IF(ISNUMBER(SEARCH(A6, $D$3)), 0, $M$2)</f>
        <v>0</v>
      </c>
      <c r="E6" s="31">
        <f t="shared" ref="E6:E19" si="1">IF(ISNUMBER(SEARCH(A6, $D$3)), 0, $M$3)</f>
        <v>0</v>
      </c>
      <c r="F6" s="32">
        <f t="shared" ref="F6:F19" si="2">IF(ISNUMBER(SEARCH(A6, $D$3)), 0, 0.5)</f>
        <v>0</v>
      </c>
      <c r="G6" s="33">
        <f>TEXT(E6-D6,"hh")-F6</f>
        <v>0</v>
      </c>
      <c r="H6" s="34">
        <v>0</v>
      </c>
      <c r="I6" s="32">
        <v>0</v>
      </c>
      <c r="J6" s="34">
        <v>0</v>
      </c>
      <c r="K6" s="34">
        <v>0</v>
      </c>
      <c r="L6" s="34">
        <v>0</v>
      </c>
      <c r="M6" s="35">
        <f>G6+H6-I6-J6-K6-L6</f>
        <v>0</v>
      </c>
    </row>
    <row r="7" spans="1:13" x14ac:dyDescent="0.2">
      <c r="A7" s="29" t="str">
        <f t="shared" ref="A7:A19" si="3">TEXT(B7,"ddd")</f>
        <v>Mon</v>
      </c>
      <c r="B7" s="30">
        <f>B6+1</f>
        <v>44935</v>
      </c>
      <c r="C7" s="30" t="str">
        <f>IF(LEN(IFERROR(VLOOKUP(B7,PublicHoliday[],1,FALSE),""))&gt;0,"*","")</f>
        <v/>
      </c>
      <c r="D7" s="31">
        <f t="shared" si="0"/>
        <v>0.41666666666666669</v>
      </c>
      <c r="E7" s="31">
        <f t="shared" si="1"/>
        <v>0.75</v>
      </c>
      <c r="F7" s="32">
        <f t="shared" si="2"/>
        <v>0.5</v>
      </c>
      <c r="G7" s="33">
        <f t="shared" ref="G7:G12" si="4">TEXT(E7-D7,"hh")-F7</f>
        <v>7.5</v>
      </c>
      <c r="H7" s="34">
        <v>0</v>
      </c>
      <c r="I7" s="32">
        <v>0</v>
      </c>
      <c r="J7" s="34">
        <v>0</v>
      </c>
      <c r="K7" s="34">
        <v>0</v>
      </c>
      <c r="L7" s="34">
        <v>0</v>
      </c>
      <c r="M7" s="35">
        <f t="shared" ref="M7:M12" si="5">G7+H7-I7-J7-K7-L7</f>
        <v>7.5</v>
      </c>
    </row>
    <row r="8" spans="1:13" x14ac:dyDescent="0.2">
      <c r="A8" s="29" t="str">
        <f t="shared" si="3"/>
        <v>Tue</v>
      </c>
      <c r="B8" s="30">
        <f t="shared" ref="B8:B19" si="6">B7+1</f>
        <v>44936</v>
      </c>
      <c r="C8" s="30" t="str">
        <f>IF(LEN(IFERROR(VLOOKUP(B8,PublicHoliday[],1,FALSE),""))&gt;0,"*","")</f>
        <v/>
      </c>
      <c r="D8" s="31">
        <f t="shared" si="0"/>
        <v>0.41666666666666669</v>
      </c>
      <c r="E8" s="31">
        <f t="shared" si="1"/>
        <v>0.75</v>
      </c>
      <c r="F8" s="32">
        <f t="shared" si="2"/>
        <v>0.5</v>
      </c>
      <c r="G8" s="33">
        <f t="shared" si="4"/>
        <v>7.5</v>
      </c>
      <c r="H8" s="34">
        <v>0</v>
      </c>
      <c r="I8" s="32">
        <v>0</v>
      </c>
      <c r="J8" s="34">
        <v>0</v>
      </c>
      <c r="K8" s="34">
        <v>0</v>
      </c>
      <c r="L8" s="34">
        <v>0</v>
      </c>
      <c r="M8" s="35">
        <f t="shared" si="5"/>
        <v>7.5</v>
      </c>
    </row>
    <row r="9" spans="1:13" x14ac:dyDescent="0.2">
      <c r="A9" s="29" t="str">
        <f t="shared" si="3"/>
        <v>Wed</v>
      </c>
      <c r="B9" s="30">
        <f t="shared" si="6"/>
        <v>44937</v>
      </c>
      <c r="C9" s="30" t="str">
        <f>IF(LEN(IFERROR(VLOOKUP(B9,PublicHoliday[],1,FALSE),""))&gt;0,"*","")</f>
        <v/>
      </c>
      <c r="D9" s="31">
        <f t="shared" si="0"/>
        <v>0.41666666666666669</v>
      </c>
      <c r="E9" s="31">
        <f t="shared" si="1"/>
        <v>0.75</v>
      </c>
      <c r="F9" s="32">
        <f t="shared" si="2"/>
        <v>0.5</v>
      </c>
      <c r="G9" s="33">
        <f t="shared" si="4"/>
        <v>7.5</v>
      </c>
      <c r="H9" s="34">
        <v>0</v>
      </c>
      <c r="I9" s="32">
        <v>0</v>
      </c>
      <c r="J9" s="34">
        <v>0</v>
      </c>
      <c r="K9" s="34">
        <v>0</v>
      </c>
      <c r="L9" s="34">
        <v>0</v>
      </c>
      <c r="M9" s="35">
        <f t="shared" si="5"/>
        <v>7.5</v>
      </c>
    </row>
    <row r="10" spans="1:13" x14ac:dyDescent="0.2">
      <c r="A10" s="29" t="str">
        <f t="shared" si="3"/>
        <v>Thu</v>
      </c>
      <c r="B10" s="30">
        <f t="shared" si="6"/>
        <v>44938</v>
      </c>
      <c r="C10" s="30" t="str">
        <f>IF(LEN(IFERROR(VLOOKUP(B10,PublicHoliday[],1,FALSE),""))&gt;0,"*","")</f>
        <v/>
      </c>
      <c r="D10" s="31">
        <f t="shared" si="0"/>
        <v>0.41666666666666669</v>
      </c>
      <c r="E10" s="31">
        <f t="shared" si="1"/>
        <v>0.75</v>
      </c>
      <c r="F10" s="32">
        <f t="shared" si="2"/>
        <v>0.5</v>
      </c>
      <c r="G10" s="33">
        <f t="shared" si="4"/>
        <v>7.5</v>
      </c>
      <c r="H10" s="34">
        <v>0</v>
      </c>
      <c r="I10" s="32">
        <v>0</v>
      </c>
      <c r="J10" s="34">
        <v>0</v>
      </c>
      <c r="K10" s="34">
        <v>0</v>
      </c>
      <c r="L10" s="34">
        <v>0</v>
      </c>
      <c r="M10" s="35">
        <f t="shared" si="5"/>
        <v>7.5</v>
      </c>
    </row>
    <row r="11" spans="1:13" x14ac:dyDescent="0.2">
      <c r="A11" s="29" t="str">
        <f t="shared" si="3"/>
        <v>Fri</v>
      </c>
      <c r="B11" s="30">
        <f t="shared" si="6"/>
        <v>44939</v>
      </c>
      <c r="C11" s="30" t="str">
        <f>IF(LEN(IFERROR(VLOOKUP(B11,PublicHoliday[],1,FALSE),""))&gt;0,"*","")</f>
        <v/>
      </c>
      <c r="D11" s="31">
        <f t="shared" si="0"/>
        <v>0.41666666666666669</v>
      </c>
      <c r="E11" s="31">
        <f t="shared" si="1"/>
        <v>0.75</v>
      </c>
      <c r="F11" s="32">
        <f t="shared" si="2"/>
        <v>0.5</v>
      </c>
      <c r="G11" s="33">
        <f t="shared" si="4"/>
        <v>7.5</v>
      </c>
      <c r="H11" s="34">
        <v>0</v>
      </c>
      <c r="I11" s="32">
        <v>0</v>
      </c>
      <c r="J11" s="34">
        <v>0</v>
      </c>
      <c r="K11" s="34">
        <v>0</v>
      </c>
      <c r="L11" s="34">
        <v>0</v>
      </c>
      <c r="M11" s="35">
        <f t="shared" si="5"/>
        <v>7.5</v>
      </c>
    </row>
    <row r="12" spans="1:13" x14ac:dyDescent="0.2">
      <c r="A12" s="54" t="str">
        <f t="shared" si="3"/>
        <v>Sat</v>
      </c>
      <c r="B12" s="55">
        <f t="shared" si="6"/>
        <v>44940</v>
      </c>
      <c r="C12" s="55" t="str">
        <f>IF(LEN(IFERROR(VLOOKUP(B12,PublicHoliday[],1,FALSE),""))&gt;0,"*","")</f>
        <v/>
      </c>
      <c r="D12" s="56">
        <f t="shared" si="0"/>
        <v>0</v>
      </c>
      <c r="E12" s="56">
        <f t="shared" si="1"/>
        <v>0</v>
      </c>
      <c r="F12" s="57">
        <f t="shared" si="2"/>
        <v>0</v>
      </c>
      <c r="G12" s="58">
        <f t="shared" si="4"/>
        <v>0</v>
      </c>
      <c r="H12" s="59">
        <v>0</v>
      </c>
      <c r="I12" s="57">
        <v>0</v>
      </c>
      <c r="J12" s="59">
        <v>0</v>
      </c>
      <c r="K12" s="59">
        <v>0</v>
      </c>
      <c r="L12" s="59">
        <v>0</v>
      </c>
      <c r="M12" s="60">
        <f t="shared" si="5"/>
        <v>0</v>
      </c>
    </row>
    <row r="13" spans="1:13" x14ac:dyDescent="0.2">
      <c r="A13" s="29" t="str">
        <f t="shared" si="3"/>
        <v>Sun</v>
      </c>
      <c r="B13" s="30">
        <f t="shared" si="6"/>
        <v>44941</v>
      </c>
      <c r="C13" s="30" t="str">
        <f>IF(LEN(IFERROR(VLOOKUP(B13,PublicHoliday[],1,FALSE),""))&gt;0,"*","")</f>
        <v/>
      </c>
      <c r="D13" s="31">
        <f t="shared" si="0"/>
        <v>0</v>
      </c>
      <c r="E13" s="31">
        <f t="shared" si="1"/>
        <v>0</v>
      </c>
      <c r="F13" s="32">
        <f t="shared" si="2"/>
        <v>0</v>
      </c>
      <c r="G13" s="33">
        <f t="shared" ref="G13:G19" si="7">TEXT(E13-D13,"hh")-F13</f>
        <v>0</v>
      </c>
      <c r="H13" s="34">
        <v>0</v>
      </c>
      <c r="I13" s="32">
        <v>0</v>
      </c>
      <c r="J13" s="34">
        <v>0</v>
      </c>
      <c r="K13" s="34">
        <v>0</v>
      </c>
      <c r="L13" s="34">
        <v>0</v>
      </c>
      <c r="M13" s="35">
        <f t="shared" ref="M13:M19" si="8">G13+H13-I13-J13-K13-L13</f>
        <v>0</v>
      </c>
    </row>
    <row r="14" spans="1:13" x14ac:dyDescent="0.2">
      <c r="A14" s="29" t="str">
        <f t="shared" si="3"/>
        <v>Mon</v>
      </c>
      <c r="B14" s="30">
        <f t="shared" si="6"/>
        <v>44942</v>
      </c>
      <c r="C14" s="30" t="str">
        <f>IF(LEN(IFERROR(VLOOKUP(B14,PublicHoliday[],1,FALSE),""))&gt;0,"*","")</f>
        <v>*</v>
      </c>
      <c r="D14" s="31">
        <f t="shared" si="0"/>
        <v>0.41666666666666669</v>
      </c>
      <c r="E14" s="31">
        <f t="shared" si="1"/>
        <v>0.75</v>
      </c>
      <c r="F14" s="32">
        <f t="shared" si="2"/>
        <v>0.5</v>
      </c>
      <c r="G14" s="33">
        <f t="shared" si="7"/>
        <v>7.5</v>
      </c>
      <c r="H14" s="34">
        <v>0</v>
      </c>
      <c r="I14" s="32">
        <v>0</v>
      </c>
      <c r="J14" s="34">
        <v>0</v>
      </c>
      <c r="K14" s="34">
        <v>0</v>
      </c>
      <c r="L14" s="34">
        <v>0</v>
      </c>
      <c r="M14" s="35">
        <f t="shared" si="8"/>
        <v>7.5</v>
      </c>
    </row>
    <row r="15" spans="1:13" x14ac:dyDescent="0.2">
      <c r="A15" s="29" t="str">
        <f t="shared" si="3"/>
        <v>Tue</v>
      </c>
      <c r="B15" s="30">
        <f t="shared" si="6"/>
        <v>44943</v>
      </c>
      <c r="C15" s="30" t="str">
        <f>IF(LEN(IFERROR(VLOOKUP(B15,PublicHoliday[],1,FALSE),""))&gt;0,"*","")</f>
        <v/>
      </c>
      <c r="D15" s="31">
        <f t="shared" si="0"/>
        <v>0.41666666666666669</v>
      </c>
      <c r="E15" s="31">
        <f t="shared" si="1"/>
        <v>0.75</v>
      </c>
      <c r="F15" s="32">
        <f t="shared" si="2"/>
        <v>0.5</v>
      </c>
      <c r="G15" s="33">
        <f t="shared" si="7"/>
        <v>7.5</v>
      </c>
      <c r="H15" s="34">
        <v>0</v>
      </c>
      <c r="I15" s="32">
        <v>0</v>
      </c>
      <c r="J15" s="34">
        <v>0</v>
      </c>
      <c r="K15" s="34">
        <v>0</v>
      </c>
      <c r="L15" s="34">
        <v>0</v>
      </c>
      <c r="M15" s="35">
        <f t="shared" si="8"/>
        <v>7.5</v>
      </c>
    </row>
    <row r="16" spans="1:13" x14ac:dyDescent="0.2">
      <c r="A16" s="29" t="str">
        <f t="shared" si="3"/>
        <v>Wed</v>
      </c>
      <c r="B16" s="30">
        <f t="shared" si="6"/>
        <v>44944</v>
      </c>
      <c r="C16" s="30" t="str">
        <f>IF(LEN(IFERROR(VLOOKUP(B16,PublicHoliday[],1,FALSE),""))&gt;0,"*","")</f>
        <v/>
      </c>
      <c r="D16" s="31">
        <f t="shared" si="0"/>
        <v>0.41666666666666669</v>
      </c>
      <c r="E16" s="31">
        <f t="shared" si="1"/>
        <v>0.75</v>
      </c>
      <c r="F16" s="32">
        <f t="shared" si="2"/>
        <v>0.5</v>
      </c>
      <c r="G16" s="33">
        <f t="shared" si="7"/>
        <v>7.5</v>
      </c>
      <c r="H16" s="34">
        <v>0</v>
      </c>
      <c r="I16" s="32">
        <v>0</v>
      </c>
      <c r="J16" s="34">
        <v>0</v>
      </c>
      <c r="K16" s="34">
        <v>0</v>
      </c>
      <c r="L16" s="34">
        <v>0</v>
      </c>
      <c r="M16" s="35">
        <f t="shared" si="8"/>
        <v>7.5</v>
      </c>
    </row>
    <row r="17" spans="1:13" x14ac:dyDescent="0.2">
      <c r="A17" s="29" t="str">
        <f t="shared" si="3"/>
        <v>Thu</v>
      </c>
      <c r="B17" s="30">
        <f t="shared" si="6"/>
        <v>44945</v>
      </c>
      <c r="C17" s="30" t="str">
        <f>IF(LEN(IFERROR(VLOOKUP(B17,PublicHoliday[],1,FALSE),""))&gt;0,"*","")</f>
        <v/>
      </c>
      <c r="D17" s="31">
        <f t="shared" si="0"/>
        <v>0.41666666666666669</v>
      </c>
      <c r="E17" s="31">
        <f t="shared" si="1"/>
        <v>0.75</v>
      </c>
      <c r="F17" s="32">
        <f t="shared" si="2"/>
        <v>0.5</v>
      </c>
      <c r="G17" s="33">
        <f t="shared" si="7"/>
        <v>7.5</v>
      </c>
      <c r="H17" s="34">
        <v>0</v>
      </c>
      <c r="I17" s="32">
        <v>0</v>
      </c>
      <c r="J17" s="34">
        <v>0</v>
      </c>
      <c r="K17" s="34">
        <v>0</v>
      </c>
      <c r="L17" s="34">
        <v>0</v>
      </c>
      <c r="M17" s="35">
        <f t="shared" si="8"/>
        <v>7.5</v>
      </c>
    </row>
    <row r="18" spans="1:13" x14ac:dyDescent="0.2">
      <c r="A18" s="29" t="str">
        <f t="shared" si="3"/>
        <v>Fri</v>
      </c>
      <c r="B18" s="30">
        <f t="shared" si="6"/>
        <v>44946</v>
      </c>
      <c r="C18" s="30" t="str">
        <f>IF(LEN(IFERROR(VLOOKUP(B18,PublicHoliday[],1,FALSE),""))&gt;0,"*","")</f>
        <v/>
      </c>
      <c r="D18" s="31">
        <f t="shared" si="0"/>
        <v>0.41666666666666669</v>
      </c>
      <c r="E18" s="31">
        <f t="shared" si="1"/>
        <v>0.75</v>
      </c>
      <c r="F18" s="32">
        <f t="shared" si="2"/>
        <v>0.5</v>
      </c>
      <c r="G18" s="33">
        <f t="shared" si="7"/>
        <v>7.5</v>
      </c>
      <c r="H18" s="34">
        <v>0</v>
      </c>
      <c r="I18" s="32">
        <v>0</v>
      </c>
      <c r="J18" s="34">
        <v>0</v>
      </c>
      <c r="K18" s="34">
        <v>0</v>
      </c>
      <c r="L18" s="34">
        <v>0</v>
      </c>
      <c r="M18" s="35">
        <f t="shared" si="8"/>
        <v>7.5</v>
      </c>
    </row>
    <row r="19" spans="1:13" x14ac:dyDescent="0.2">
      <c r="A19" s="29" t="str">
        <f t="shared" si="3"/>
        <v>Sat</v>
      </c>
      <c r="B19" s="30">
        <f t="shared" si="6"/>
        <v>44947</v>
      </c>
      <c r="C19" s="30" t="str">
        <f>IF(LEN(IFERROR(VLOOKUP(B19,PublicHoliday[],1,FALSE),""))&gt;0,"*","")</f>
        <v/>
      </c>
      <c r="D19" s="31">
        <f t="shared" si="0"/>
        <v>0</v>
      </c>
      <c r="E19" s="31">
        <f t="shared" si="1"/>
        <v>0</v>
      </c>
      <c r="F19" s="32">
        <f t="shared" si="2"/>
        <v>0</v>
      </c>
      <c r="G19" s="33">
        <f t="shared" si="7"/>
        <v>0</v>
      </c>
      <c r="H19" s="34">
        <v>0</v>
      </c>
      <c r="I19" s="32">
        <v>0</v>
      </c>
      <c r="J19" s="34">
        <v>0</v>
      </c>
      <c r="K19" s="34">
        <v>0</v>
      </c>
      <c r="L19" s="34">
        <v>0</v>
      </c>
      <c r="M19" s="35">
        <f t="shared" si="8"/>
        <v>0</v>
      </c>
    </row>
    <row r="20" spans="1:13" x14ac:dyDescent="0.2">
      <c r="A20" s="61" t="s">
        <v>18</v>
      </c>
      <c r="B20" s="62"/>
      <c r="C20" s="62"/>
      <c r="D20" s="62"/>
      <c r="E20" s="62"/>
      <c r="F20" s="36"/>
      <c r="G20" s="37">
        <f>SUM(G6:G19)</f>
        <v>75</v>
      </c>
      <c r="H20" s="37">
        <f t="shared" ref="H20:M20" si="9">SUM(H6:H19)</f>
        <v>0</v>
      </c>
      <c r="I20" s="37">
        <f t="shared" si="9"/>
        <v>0</v>
      </c>
      <c r="J20" s="37">
        <f t="shared" si="9"/>
        <v>0</v>
      </c>
      <c r="K20" s="37">
        <f t="shared" si="9"/>
        <v>0</v>
      </c>
      <c r="L20" s="37">
        <f t="shared" si="9"/>
        <v>0</v>
      </c>
      <c r="M20" s="38">
        <f t="shared" si="9"/>
        <v>75</v>
      </c>
    </row>
    <row r="21" spans="1:13" x14ac:dyDescent="0.2">
      <c r="A21" s="15" t="s">
        <v>19</v>
      </c>
      <c r="B21" s="16"/>
      <c r="C21" s="16"/>
      <c r="D21" s="39"/>
      <c r="E21" s="39"/>
      <c r="F21" s="39"/>
      <c r="G21" s="40">
        <v>15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1"/>
    </row>
    <row r="22" spans="1:13" ht="16" thickBot="1" x14ac:dyDescent="0.25">
      <c r="A22" s="42" t="s">
        <v>20</v>
      </c>
      <c r="B22" s="43"/>
      <c r="C22" s="43"/>
      <c r="D22" s="44"/>
      <c r="E22" s="44"/>
      <c r="F22" s="44"/>
      <c r="G22" s="45">
        <f>G20*G21</f>
        <v>1125</v>
      </c>
      <c r="H22" s="45">
        <f t="shared" ref="H22:L22" si="10">H20*H21</f>
        <v>0</v>
      </c>
      <c r="I22" s="45">
        <f t="shared" si="10"/>
        <v>0</v>
      </c>
      <c r="J22" s="45">
        <f t="shared" si="10"/>
        <v>0</v>
      </c>
      <c r="K22" s="45">
        <f t="shared" si="10"/>
        <v>0</v>
      </c>
      <c r="L22" s="45">
        <f t="shared" si="10"/>
        <v>0</v>
      </c>
      <c r="M22" s="46">
        <f>SUM(G22:L22)</f>
        <v>1125</v>
      </c>
    </row>
    <row r="24" spans="1:13" ht="16" x14ac:dyDescent="0.2">
      <c r="I24" s="64" t="s">
        <v>67</v>
      </c>
      <c r="J24" s="65"/>
      <c r="K24" s="65"/>
      <c r="L24" s="65"/>
      <c r="M24" s="66"/>
    </row>
  </sheetData>
  <sheetProtection sort="0" autoFilter="0" pivotTables="0"/>
  <mergeCells count="3">
    <mergeCell ref="A20:E20"/>
    <mergeCell ref="F1:I1"/>
    <mergeCell ref="I24:M24"/>
  </mergeCells>
  <conditionalFormatting sqref="A6:M19">
    <cfRule type="expression" dxfId="31" priority="6">
      <formula>ISNUMBER(SEARCH(TEXT($A6,"ddd"),$D$3))</formula>
    </cfRule>
  </conditionalFormatting>
  <conditionalFormatting sqref="C6:C19">
    <cfRule type="expression" dxfId="30" priority="5">
      <formula>C6="*"</formula>
    </cfRule>
  </conditionalFormatting>
  <conditionalFormatting sqref="D6:E19">
    <cfRule type="expression" dxfId="29" priority="4">
      <formula>ISNUMBER(SEARCH(TEXT($A6,"ddd"),$D$3))</formula>
    </cfRule>
  </conditionalFormatting>
  <conditionalFormatting sqref="F6:F19">
    <cfRule type="expression" dxfId="28" priority="3">
      <formula>ISNUMBER(SEARCH(TEXT($A6,"ddd"),$D$3))</formula>
    </cfRule>
  </conditionalFormatting>
  <conditionalFormatting sqref="D6:D19">
    <cfRule type="expression" dxfId="27" priority="2">
      <formula>ISNUMBER(SEARCH(TEXT($A6,"ddd"),$D$3))</formula>
    </cfRule>
  </conditionalFormatting>
  <conditionalFormatting sqref="E6:E19">
    <cfRule type="expression" dxfId="26" priority="1">
      <formula>ISNUMBER(SEARCH(TEXT($A6,"ddd"),$D$3))</formula>
    </cfRule>
  </conditionalFormatting>
  <dataValidations count="5">
    <dataValidation allowBlank="1" showInputMessage="1" showErrorMessage="1" prompt="Time Break in Hrs" sqref="F5:F19" xr:uid="{00000000-0002-0000-0100-000000000000}"/>
    <dataValidation type="decimal" allowBlank="1" showInputMessage="1" showErrorMessage="1" sqref="G21" xr:uid="{00000000-0002-0000-0100-000001000000}">
      <formula1>0</formula1>
      <formula2>300</formula2>
    </dataValidation>
    <dataValidation type="whole" allowBlank="1" showInputMessage="1" showErrorMessage="1" sqref="H6:L19" xr:uid="{00000000-0002-0000-0100-000002000000}">
      <formula1>0</formula1>
      <formula2>24</formula2>
    </dataValidation>
    <dataValidation type="list" allowBlank="1" showInputMessage="1" showErrorMessage="1" sqref="D3" xr:uid="{00000000-0002-0000-0100-000003000000}">
      <formula1>weekenddays</formula1>
    </dataValidation>
    <dataValidation type="time" allowBlank="1" showInputMessage="1" showErrorMessage="1" sqref="D6:D19" xr:uid="{00000000-0002-0000-0100-000004000000}">
      <formula1>0</formula1>
      <formula2>0.999305555555556</formula2>
    </dataValidation>
  </dataValidations>
  <hyperlinks>
    <hyperlink ref="I24" r:id="rId1" xr:uid="{00000000-0004-0000-0100-000000000000}"/>
  </hyperlinks>
  <pageMargins left="0.70866141732283472" right="0.70866141732283472" top="0.74803149606299213" bottom="0.74803149606299213" header="0.31496062992125984" footer="0.31496062992125984"/>
  <pageSetup fitToHeight="0" orientation="landscape" r:id="rId2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t the weekend days" prompt="Select the weekend days from the list" xr:uid="{00000000-0002-0000-0100-000004000000}">
          <x14:formula1>
            <xm:f>Masters!#REF!</xm:f>
          </x14:formula1>
          <xm:sqref>D3</xm:sqref>
        </x14:dataValidation>
        <x14:dataValidation type="list" errorStyle="information" operator="greaterThan" allowBlank="1" showInputMessage="1" showErrorMessage="1" errorTitle="Employee Name" error="Please select the employee from the list" prompt="Please select Employee from the List" xr:uid="{00000000-0002-0000-0100-000005000000}">
          <x14:formula1>
            <xm:f>Masters!$A$3:$A$1048576</xm:f>
          </x14:formula1>
          <xm:sqref>D1</xm:sqref>
        </x14:dataValidation>
        <x14:dataValidation type="list" allowBlank="1" showInputMessage="1" showErrorMessage="1" error="Select Pay Period Starting Date from the List" prompt="Select Pay Period Starting Date from the List" xr:uid="{00000000-0002-0000-0100-000006000000}">
          <x14:formula1>
            <xm:f>Masters!$E$3:$E$1048576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42"/>
  <sheetViews>
    <sheetView zoomScale="130" zoomScaleNormal="130" workbookViewId="0">
      <pane ySplit="5" topLeftCell="A6" activePane="bottomLeft" state="frozen"/>
      <selection pane="bottomLeft" activeCell="D2" sqref="D2"/>
    </sheetView>
  </sheetViews>
  <sheetFormatPr baseColWidth="10" defaultColWidth="8.83203125" defaultRowHeight="15" x14ac:dyDescent="0.2"/>
  <cols>
    <col min="1" max="1" width="6.1640625" customWidth="1"/>
    <col min="2" max="2" width="12.5" customWidth="1"/>
    <col min="3" max="3" width="2" bestFit="1" customWidth="1"/>
    <col min="4" max="4" width="11" bestFit="1" customWidth="1"/>
    <col min="6" max="6" width="11.6640625" bestFit="1" customWidth="1"/>
    <col min="7" max="7" width="11" bestFit="1" customWidth="1"/>
    <col min="8" max="8" width="9.5" customWidth="1"/>
    <col min="13" max="13" width="11" bestFit="1" customWidth="1"/>
  </cols>
  <sheetData>
    <row r="1" spans="1:13" ht="16" x14ac:dyDescent="0.2">
      <c r="A1" s="10" t="s">
        <v>9</v>
      </c>
      <c r="B1" s="9"/>
      <c r="C1" s="9"/>
      <c r="D1" s="8" t="s">
        <v>50</v>
      </c>
      <c r="E1" s="8"/>
      <c r="F1" s="63" t="s">
        <v>45</v>
      </c>
      <c r="G1" s="63"/>
      <c r="H1" s="63"/>
      <c r="I1" s="63"/>
      <c r="J1" s="9"/>
      <c r="K1" s="9"/>
      <c r="L1" s="13" t="s">
        <v>42</v>
      </c>
      <c r="M1" s="14" t="str">
        <f>VLOOKUP(D1,Masters!A:B,2,FALSE)</f>
        <v>B</v>
      </c>
    </row>
    <row r="2" spans="1:13" x14ac:dyDescent="0.2">
      <c r="A2" s="15" t="s">
        <v>10</v>
      </c>
      <c r="B2" s="16"/>
      <c r="C2" s="16"/>
      <c r="D2" s="17">
        <v>44927</v>
      </c>
      <c r="E2" s="17"/>
      <c r="F2" s="17"/>
      <c r="G2" s="16"/>
      <c r="H2" s="16"/>
      <c r="I2" s="16"/>
      <c r="J2" s="16"/>
      <c r="K2" s="16"/>
      <c r="L2" s="18" t="s">
        <v>43</v>
      </c>
      <c r="M2" s="19">
        <f>VLOOKUP(M1,Masters!K:M,2,FALSE)</f>
        <v>0.41666666666666669</v>
      </c>
    </row>
    <row r="3" spans="1:13" x14ac:dyDescent="0.2">
      <c r="A3" s="15" t="s">
        <v>22</v>
      </c>
      <c r="B3" s="16"/>
      <c r="C3" s="16"/>
      <c r="D3" s="20" t="s">
        <v>31</v>
      </c>
      <c r="E3" s="16"/>
      <c r="F3" s="16"/>
      <c r="G3" s="16"/>
      <c r="H3" s="16"/>
      <c r="I3" s="16"/>
      <c r="J3" s="16"/>
      <c r="K3" s="16"/>
      <c r="L3" s="18" t="s">
        <v>44</v>
      </c>
      <c r="M3" s="19">
        <f>VLOOKUP(M1,Masters!K:M,3,FALSE)</f>
        <v>0.75</v>
      </c>
    </row>
    <row r="4" spans="1:13" x14ac:dyDescent="0.2">
      <c r="A4" s="21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x14ac:dyDescent="0.2">
      <c r="A5" s="24" t="s">
        <v>33</v>
      </c>
      <c r="B5" s="25" t="s">
        <v>32</v>
      </c>
      <c r="C5" s="25"/>
      <c r="D5" s="26" t="s">
        <v>7</v>
      </c>
      <c r="E5" s="26" t="s">
        <v>8</v>
      </c>
      <c r="F5" s="26" t="s">
        <v>34</v>
      </c>
      <c r="G5" s="26" t="s">
        <v>6</v>
      </c>
      <c r="H5" s="26" t="s">
        <v>5</v>
      </c>
      <c r="I5" s="27" t="s">
        <v>4</v>
      </c>
      <c r="J5" s="26" t="s">
        <v>3</v>
      </c>
      <c r="K5" s="26" t="s">
        <v>2</v>
      </c>
      <c r="L5" s="26" t="s">
        <v>1</v>
      </c>
      <c r="M5" s="28" t="s">
        <v>0</v>
      </c>
    </row>
    <row r="6" spans="1:13" x14ac:dyDescent="0.2">
      <c r="A6" s="29" t="str">
        <f>TEXT(B6,"ddd")</f>
        <v>Sun</v>
      </c>
      <c r="B6" s="30">
        <f>D2</f>
        <v>44927</v>
      </c>
      <c r="C6" s="30" t="str">
        <f>IF(LEN(IFERROR(VLOOKUP(B6,PublicHoliday[],1,FALSE),""))&gt;0,"*","")</f>
        <v/>
      </c>
      <c r="D6" s="31">
        <f t="shared" ref="D6:D36" si="0">IF(ISNUMBER(SEARCH(A6, $D$3)), 0, $M$2)</f>
        <v>0</v>
      </c>
      <c r="E6" s="31">
        <f t="shared" ref="E6:E36" si="1">IF(ISNUMBER(SEARCH(A6, $D$3)), 0, $M$3)</f>
        <v>0</v>
      </c>
      <c r="F6" s="32">
        <f t="shared" ref="F6:F36" si="2">IF(ISNUMBER(SEARCH(A6, $D$3)), 0, 0.5)</f>
        <v>0</v>
      </c>
      <c r="G6" s="33">
        <f>TEXT(E6-D6,"hh")-F6</f>
        <v>0</v>
      </c>
      <c r="H6" s="34">
        <v>0</v>
      </c>
      <c r="I6" s="32">
        <v>0</v>
      </c>
      <c r="J6" s="34">
        <v>0</v>
      </c>
      <c r="K6" s="34">
        <v>0</v>
      </c>
      <c r="L6" s="34">
        <v>0</v>
      </c>
      <c r="M6" s="35">
        <f>G6+H6-I6-J6-K6-L6</f>
        <v>0</v>
      </c>
    </row>
    <row r="7" spans="1:13" x14ac:dyDescent="0.2">
      <c r="A7" s="29" t="str">
        <f t="shared" ref="A7:A36" si="3">TEXT(B7,"ddd")</f>
        <v>Mon</v>
      </c>
      <c r="B7" s="30">
        <f>B6+1</f>
        <v>44928</v>
      </c>
      <c r="C7" s="30" t="str">
        <f>IF(LEN(IFERROR(VLOOKUP(B7,PublicHoliday[],1,FALSE),""))&gt;0,"*","")</f>
        <v/>
      </c>
      <c r="D7" s="31">
        <f t="shared" si="0"/>
        <v>0.41666666666666669</v>
      </c>
      <c r="E7" s="31">
        <f t="shared" si="1"/>
        <v>0.75</v>
      </c>
      <c r="F7" s="32">
        <f t="shared" si="2"/>
        <v>0.5</v>
      </c>
      <c r="G7" s="33">
        <f t="shared" ref="G7:G19" si="4">TEXT(E7-D7,"hh")-F7</f>
        <v>7.5</v>
      </c>
      <c r="H7" s="34">
        <v>0</v>
      </c>
      <c r="I7" s="32">
        <v>0</v>
      </c>
      <c r="J7" s="34">
        <v>0</v>
      </c>
      <c r="K7" s="34">
        <v>0</v>
      </c>
      <c r="L7" s="34">
        <v>0</v>
      </c>
      <c r="M7" s="35">
        <f t="shared" ref="M7:M19" si="5">G7+H7-I7-J7-K7-L7</f>
        <v>7.5</v>
      </c>
    </row>
    <row r="8" spans="1:13" x14ac:dyDescent="0.2">
      <c r="A8" s="29" t="str">
        <f t="shared" si="3"/>
        <v>Tue</v>
      </c>
      <c r="B8" s="30">
        <f t="shared" ref="B8:B36" si="6">B7+1</f>
        <v>44929</v>
      </c>
      <c r="C8" s="30" t="str">
        <f>IF(LEN(IFERROR(VLOOKUP(B8,PublicHoliday[],1,FALSE),""))&gt;0,"*","")</f>
        <v/>
      </c>
      <c r="D8" s="31">
        <f t="shared" si="0"/>
        <v>0.41666666666666669</v>
      </c>
      <c r="E8" s="31">
        <f t="shared" si="1"/>
        <v>0.75</v>
      </c>
      <c r="F8" s="32">
        <f t="shared" si="2"/>
        <v>0.5</v>
      </c>
      <c r="G8" s="33">
        <f t="shared" si="4"/>
        <v>7.5</v>
      </c>
      <c r="H8" s="34">
        <v>0</v>
      </c>
      <c r="I8" s="32">
        <v>0</v>
      </c>
      <c r="J8" s="34">
        <v>0</v>
      </c>
      <c r="K8" s="34">
        <v>0</v>
      </c>
      <c r="L8" s="34">
        <v>0</v>
      </c>
      <c r="M8" s="35">
        <f t="shared" si="5"/>
        <v>7.5</v>
      </c>
    </row>
    <row r="9" spans="1:13" x14ac:dyDescent="0.2">
      <c r="A9" s="29" t="str">
        <f t="shared" si="3"/>
        <v>Wed</v>
      </c>
      <c r="B9" s="30">
        <f t="shared" si="6"/>
        <v>44930</v>
      </c>
      <c r="C9" s="30" t="str">
        <f>IF(LEN(IFERROR(VLOOKUP(B9,PublicHoliday[],1,FALSE),""))&gt;0,"*","")</f>
        <v/>
      </c>
      <c r="D9" s="31">
        <f t="shared" si="0"/>
        <v>0.41666666666666669</v>
      </c>
      <c r="E9" s="31">
        <f t="shared" si="1"/>
        <v>0.75</v>
      </c>
      <c r="F9" s="32">
        <f t="shared" si="2"/>
        <v>0.5</v>
      </c>
      <c r="G9" s="33">
        <f t="shared" si="4"/>
        <v>7.5</v>
      </c>
      <c r="H9" s="34">
        <v>0</v>
      </c>
      <c r="I9" s="32">
        <v>0</v>
      </c>
      <c r="J9" s="34">
        <v>0</v>
      </c>
      <c r="K9" s="34">
        <v>0</v>
      </c>
      <c r="L9" s="34">
        <v>0</v>
      </c>
      <c r="M9" s="35">
        <f t="shared" si="5"/>
        <v>7.5</v>
      </c>
    </row>
    <row r="10" spans="1:13" x14ac:dyDescent="0.2">
      <c r="A10" s="29" t="str">
        <f t="shared" si="3"/>
        <v>Thu</v>
      </c>
      <c r="B10" s="30">
        <f t="shared" si="6"/>
        <v>44931</v>
      </c>
      <c r="C10" s="30" t="str">
        <f>IF(LEN(IFERROR(VLOOKUP(B10,PublicHoliday[],1,FALSE),""))&gt;0,"*","")</f>
        <v/>
      </c>
      <c r="D10" s="31">
        <f t="shared" si="0"/>
        <v>0.41666666666666669</v>
      </c>
      <c r="E10" s="31">
        <f t="shared" si="1"/>
        <v>0.75</v>
      </c>
      <c r="F10" s="32">
        <f t="shared" si="2"/>
        <v>0.5</v>
      </c>
      <c r="G10" s="33">
        <f t="shared" si="4"/>
        <v>7.5</v>
      </c>
      <c r="H10" s="34">
        <v>0</v>
      </c>
      <c r="I10" s="32">
        <v>0</v>
      </c>
      <c r="J10" s="34">
        <v>0</v>
      </c>
      <c r="K10" s="34">
        <v>0</v>
      </c>
      <c r="L10" s="34">
        <v>0</v>
      </c>
      <c r="M10" s="35">
        <f t="shared" si="5"/>
        <v>7.5</v>
      </c>
    </row>
    <row r="11" spans="1:13" x14ac:dyDescent="0.2">
      <c r="A11" s="29" t="str">
        <f t="shared" si="3"/>
        <v>Fri</v>
      </c>
      <c r="B11" s="30">
        <f t="shared" si="6"/>
        <v>44932</v>
      </c>
      <c r="C11" s="30" t="str">
        <f>IF(LEN(IFERROR(VLOOKUP(B11,PublicHoliday[],1,FALSE),""))&gt;0,"*","")</f>
        <v/>
      </c>
      <c r="D11" s="31">
        <f t="shared" si="0"/>
        <v>0.41666666666666669</v>
      </c>
      <c r="E11" s="31">
        <f t="shared" si="1"/>
        <v>0.75</v>
      </c>
      <c r="F11" s="32">
        <f t="shared" si="2"/>
        <v>0.5</v>
      </c>
      <c r="G11" s="33">
        <f t="shared" si="4"/>
        <v>7.5</v>
      </c>
      <c r="H11" s="34">
        <v>0</v>
      </c>
      <c r="I11" s="32">
        <v>0</v>
      </c>
      <c r="J11" s="34">
        <v>0</v>
      </c>
      <c r="K11" s="34">
        <v>0</v>
      </c>
      <c r="L11" s="34">
        <v>0</v>
      </c>
      <c r="M11" s="35">
        <f t="shared" si="5"/>
        <v>7.5</v>
      </c>
    </row>
    <row r="12" spans="1:13" x14ac:dyDescent="0.2">
      <c r="A12" s="29" t="str">
        <f t="shared" si="3"/>
        <v>Sat</v>
      </c>
      <c r="B12" s="30">
        <f t="shared" si="6"/>
        <v>44933</v>
      </c>
      <c r="C12" s="30" t="str">
        <f>IF(LEN(IFERROR(VLOOKUP(B12,PublicHoliday[],1,FALSE),""))&gt;0,"*","")</f>
        <v/>
      </c>
      <c r="D12" s="31">
        <f t="shared" si="0"/>
        <v>0</v>
      </c>
      <c r="E12" s="31">
        <f t="shared" si="1"/>
        <v>0</v>
      </c>
      <c r="F12" s="32">
        <f t="shared" si="2"/>
        <v>0</v>
      </c>
      <c r="G12" s="33">
        <f t="shared" si="4"/>
        <v>0</v>
      </c>
      <c r="H12" s="34">
        <v>0</v>
      </c>
      <c r="I12" s="32">
        <v>0</v>
      </c>
      <c r="J12" s="34">
        <v>0</v>
      </c>
      <c r="K12" s="34">
        <v>0</v>
      </c>
      <c r="L12" s="34">
        <v>0</v>
      </c>
      <c r="M12" s="35">
        <f t="shared" si="5"/>
        <v>0</v>
      </c>
    </row>
    <row r="13" spans="1:13" x14ac:dyDescent="0.2">
      <c r="A13" s="29" t="str">
        <f t="shared" si="3"/>
        <v>Sun</v>
      </c>
      <c r="B13" s="30">
        <f t="shared" si="6"/>
        <v>44934</v>
      </c>
      <c r="C13" s="30" t="str">
        <f>IF(LEN(IFERROR(VLOOKUP(B13,PublicHoliday[],1,FALSE),""))&gt;0,"*","")</f>
        <v/>
      </c>
      <c r="D13" s="31">
        <f t="shared" si="0"/>
        <v>0</v>
      </c>
      <c r="E13" s="31">
        <f t="shared" si="1"/>
        <v>0</v>
      </c>
      <c r="F13" s="32">
        <f t="shared" si="2"/>
        <v>0</v>
      </c>
      <c r="G13" s="33">
        <f t="shared" si="4"/>
        <v>0</v>
      </c>
      <c r="H13" s="34">
        <v>0</v>
      </c>
      <c r="I13" s="32">
        <v>0</v>
      </c>
      <c r="J13" s="34">
        <v>0</v>
      </c>
      <c r="K13" s="34">
        <v>0</v>
      </c>
      <c r="L13" s="34">
        <v>0</v>
      </c>
      <c r="M13" s="35">
        <f t="shared" si="5"/>
        <v>0</v>
      </c>
    </row>
    <row r="14" spans="1:13" x14ac:dyDescent="0.2">
      <c r="A14" s="29" t="str">
        <f t="shared" si="3"/>
        <v>Mon</v>
      </c>
      <c r="B14" s="30">
        <f t="shared" si="6"/>
        <v>44935</v>
      </c>
      <c r="C14" s="30" t="str">
        <f>IF(LEN(IFERROR(VLOOKUP(B14,PublicHoliday[],1,FALSE),""))&gt;0,"*","")</f>
        <v/>
      </c>
      <c r="D14" s="31">
        <f t="shared" si="0"/>
        <v>0.41666666666666669</v>
      </c>
      <c r="E14" s="31">
        <f t="shared" si="1"/>
        <v>0.75</v>
      </c>
      <c r="F14" s="32">
        <f t="shared" si="2"/>
        <v>0.5</v>
      </c>
      <c r="G14" s="33">
        <f t="shared" si="4"/>
        <v>7.5</v>
      </c>
      <c r="H14" s="34">
        <v>0</v>
      </c>
      <c r="I14" s="32">
        <v>0</v>
      </c>
      <c r="J14" s="34">
        <v>0</v>
      </c>
      <c r="K14" s="34">
        <v>0</v>
      </c>
      <c r="L14" s="34">
        <v>0</v>
      </c>
      <c r="M14" s="35">
        <f t="shared" si="5"/>
        <v>7.5</v>
      </c>
    </row>
    <row r="15" spans="1:13" x14ac:dyDescent="0.2">
      <c r="A15" s="29" t="str">
        <f t="shared" si="3"/>
        <v>Tue</v>
      </c>
      <c r="B15" s="30">
        <f t="shared" si="6"/>
        <v>44936</v>
      </c>
      <c r="C15" s="30" t="str">
        <f>IF(LEN(IFERROR(VLOOKUP(B15,PublicHoliday[],1,FALSE),""))&gt;0,"*","")</f>
        <v/>
      </c>
      <c r="D15" s="31">
        <f t="shared" si="0"/>
        <v>0.41666666666666669</v>
      </c>
      <c r="E15" s="31">
        <f t="shared" si="1"/>
        <v>0.75</v>
      </c>
      <c r="F15" s="32">
        <f t="shared" si="2"/>
        <v>0.5</v>
      </c>
      <c r="G15" s="33">
        <f t="shared" si="4"/>
        <v>7.5</v>
      </c>
      <c r="H15" s="34">
        <v>0</v>
      </c>
      <c r="I15" s="32">
        <v>0</v>
      </c>
      <c r="J15" s="34">
        <v>0</v>
      </c>
      <c r="K15" s="34">
        <v>0</v>
      </c>
      <c r="L15" s="34">
        <v>0</v>
      </c>
      <c r="M15" s="35">
        <f t="shared" si="5"/>
        <v>7.5</v>
      </c>
    </row>
    <row r="16" spans="1:13" x14ac:dyDescent="0.2">
      <c r="A16" s="29" t="str">
        <f t="shared" si="3"/>
        <v>Wed</v>
      </c>
      <c r="B16" s="30">
        <f t="shared" si="6"/>
        <v>44937</v>
      </c>
      <c r="C16" s="30" t="str">
        <f>IF(LEN(IFERROR(VLOOKUP(B16,PublicHoliday[],1,FALSE),""))&gt;0,"*","")</f>
        <v/>
      </c>
      <c r="D16" s="31">
        <f t="shared" si="0"/>
        <v>0.41666666666666669</v>
      </c>
      <c r="E16" s="31">
        <f t="shared" si="1"/>
        <v>0.75</v>
      </c>
      <c r="F16" s="32">
        <f t="shared" si="2"/>
        <v>0.5</v>
      </c>
      <c r="G16" s="33">
        <f t="shared" si="4"/>
        <v>7.5</v>
      </c>
      <c r="H16" s="34">
        <v>0</v>
      </c>
      <c r="I16" s="32">
        <v>0</v>
      </c>
      <c r="J16" s="34">
        <v>0</v>
      </c>
      <c r="K16" s="34">
        <v>0</v>
      </c>
      <c r="L16" s="34">
        <v>0</v>
      </c>
      <c r="M16" s="35">
        <f t="shared" si="5"/>
        <v>7.5</v>
      </c>
    </row>
    <row r="17" spans="1:14" x14ac:dyDescent="0.2">
      <c r="A17" s="29" t="str">
        <f t="shared" si="3"/>
        <v>Thu</v>
      </c>
      <c r="B17" s="30">
        <f t="shared" si="6"/>
        <v>44938</v>
      </c>
      <c r="C17" s="30" t="str">
        <f>IF(LEN(IFERROR(VLOOKUP(B17,PublicHoliday[],1,FALSE),""))&gt;0,"*","")</f>
        <v/>
      </c>
      <c r="D17" s="31">
        <f t="shared" si="0"/>
        <v>0.41666666666666669</v>
      </c>
      <c r="E17" s="31">
        <f t="shared" si="1"/>
        <v>0.75</v>
      </c>
      <c r="F17" s="32">
        <f t="shared" si="2"/>
        <v>0.5</v>
      </c>
      <c r="G17" s="33">
        <f t="shared" si="4"/>
        <v>7.5</v>
      </c>
      <c r="H17" s="34">
        <v>0</v>
      </c>
      <c r="I17" s="32">
        <v>0</v>
      </c>
      <c r="J17" s="34">
        <v>0</v>
      </c>
      <c r="K17" s="34">
        <v>0</v>
      </c>
      <c r="L17" s="34">
        <v>0</v>
      </c>
      <c r="M17" s="35">
        <f t="shared" si="5"/>
        <v>7.5</v>
      </c>
    </row>
    <row r="18" spans="1:14" x14ac:dyDescent="0.2">
      <c r="A18" s="29" t="str">
        <f t="shared" si="3"/>
        <v>Fri</v>
      </c>
      <c r="B18" s="30">
        <f t="shared" si="6"/>
        <v>44939</v>
      </c>
      <c r="C18" s="30" t="str">
        <f>IF(LEN(IFERROR(VLOOKUP(B18,PublicHoliday[],1,FALSE),""))&gt;0,"*","")</f>
        <v/>
      </c>
      <c r="D18" s="31">
        <f t="shared" si="0"/>
        <v>0.41666666666666669</v>
      </c>
      <c r="E18" s="31">
        <f t="shared" si="1"/>
        <v>0.75</v>
      </c>
      <c r="F18" s="32">
        <f t="shared" si="2"/>
        <v>0.5</v>
      </c>
      <c r="G18" s="33">
        <f t="shared" si="4"/>
        <v>7.5</v>
      </c>
      <c r="H18" s="34">
        <v>0</v>
      </c>
      <c r="I18" s="32">
        <v>0</v>
      </c>
      <c r="J18" s="34">
        <v>0</v>
      </c>
      <c r="K18" s="34">
        <v>0</v>
      </c>
      <c r="L18" s="34">
        <v>0</v>
      </c>
      <c r="M18" s="35">
        <f t="shared" si="5"/>
        <v>7.5</v>
      </c>
    </row>
    <row r="19" spans="1:14" x14ac:dyDescent="0.2">
      <c r="A19" s="29" t="str">
        <f t="shared" si="3"/>
        <v>Sat</v>
      </c>
      <c r="B19" s="30">
        <f t="shared" si="6"/>
        <v>44940</v>
      </c>
      <c r="C19" s="30" t="str">
        <f>IF(LEN(IFERROR(VLOOKUP(B19,PublicHoliday[],1,FALSE),""))&gt;0,"*","")</f>
        <v/>
      </c>
      <c r="D19" s="31">
        <f t="shared" si="0"/>
        <v>0</v>
      </c>
      <c r="E19" s="31">
        <f t="shared" si="1"/>
        <v>0</v>
      </c>
      <c r="F19" s="32">
        <f t="shared" si="2"/>
        <v>0</v>
      </c>
      <c r="G19" s="33">
        <f t="shared" si="4"/>
        <v>0</v>
      </c>
      <c r="H19" s="34">
        <v>0</v>
      </c>
      <c r="I19" s="32">
        <v>0</v>
      </c>
      <c r="J19" s="34">
        <v>0</v>
      </c>
      <c r="K19" s="34">
        <v>0</v>
      </c>
      <c r="L19" s="34">
        <v>0</v>
      </c>
      <c r="M19" s="35">
        <f t="shared" si="5"/>
        <v>0</v>
      </c>
    </row>
    <row r="20" spans="1:14" x14ac:dyDescent="0.2">
      <c r="A20" s="29" t="str">
        <f t="shared" si="3"/>
        <v>Sun</v>
      </c>
      <c r="B20" s="30">
        <f t="shared" si="6"/>
        <v>44941</v>
      </c>
      <c r="C20" s="30" t="str">
        <f>IF(LEN(IFERROR(VLOOKUP(B20,PublicHoliday[],1,FALSE),""))&gt;0,"*","")</f>
        <v/>
      </c>
      <c r="D20" s="31">
        <f t="shared" si="0"/>
        <v>0</v>
      </c>
      <c r="E20" s="31">
        <f t="shared" si="1"/>
        <v>0</v>
      </c>
      <c r="F20" s="32">
        <f t="shared" si="2"/>
        <v>0</v>
      </c>
      <c r="G20" s="33">
        <f t="shared" ref="G20:G26" si="7">TEXT(E20-D20,"hh")-F20</f>
        <v>0</v>
      </c>
      <c r="H20" s="34">
        <v>0</v>
      </c>
      <c r="I20" s="32">
        <v>0</v>
      </c>
      <c r="J20" s="34">
        <v>0</v>
      </c>
      <c r="K20" s="34">
        <v>0</v>
      </c>
      <c r="L20" s="34">
        <v>0</v>
      </c>
      <c r="M20" s="35">
        <f t="shared" ref="M20:M26" si="8">G20+H20-I20-J20-K20-L20</f>
        <v>0</v>
      </c>
    </row>
    <row r="21" spans="1:14" x14ac:dyDescent="0.2">
      <c r="A21" s="29" t="str">
        <f t="shared" si="3"/>
        <v>Mon</v>
      </c>
      <c r="B21" s="30">
        <f t="shared" si="6"/>
        <v>44942</v>
      </c>
      <c r="C21" s="30" t="str">
        <f>IF(LEN(IFERROR(VLOOKUP(B21,PublicHoliday[],1,FALSE),""))&gt;0,"*","")</f>
        <v>*</v>
      </c>
      <c r="D21" s="31">
        <f t="shared" si="0"/>
        <v>0.41666666666666669</v>
      </c>
      <c r="E21" s="31">
        <f t="shared" si="1"/>
        <v>0.75</v>
      </c>
      <c r="F21" s="32">
        <f t="shared" si="2"/>
        <v>0.5</v>
      </c>
      <c r="G21" s="33">
        <f t="shared" si="7"/>
        <v>7.5</v>
      </c>
      <c r="H21" s="34">
        <v>0</v>
      </c>
      <c r="I21" s="32">
        <v>0</v>
      </c>
      <c r="J21" s="34">
        <v>0</v>
      </c>
      <c r="K21" s="34">
        <v>0</v>
      </c>
      <c r="L21" s="34">
        <v>0</v>
      </c>
      <c r="M21" s="35">
        <f t="shared" si="8"/>
        <v>7.5</v>
      </c>
    </row>
    <row r="22" spans="1:14" x14ac:dyDescent="0.2">
      <c r="A22" s="29" t="str">
        <f t="shared" si="3"/>
        <v>Tue</v>
      </c>
      <c r="B22" s="30">
        <f t="shared" si="6"/>
        <v>44943</v>
      </c>
      <c r="C22" s="30" t="str">
        <f>IF(LEN(IFERROR(VLOOKUP(B22,PublicHoliday[],1,FALSE),""))&gt;0,"*","")</f>
        <v/>
      </c>
      <c r="D22" s="31">
        <f t="shared" si="0"/>
        <v>0.41666666666666669</v>
      </c>
      <c r="E22" s="31">
        <f t="shared" si="1"/>
        <v>0.75</v>
      </c>
      <c r="F22" s="32">
        <f t="shared" si="2"/>
        <v>0.5</v>
      </c>
      <c r="G22" s="33">
        <f t="shared" si="7"/>
        <v>7.5</v>
      </c>
      <c r="H22" s="34">
        <v>0</v>
      </c>
      <c r="I22" s="32">
        <v>0</v>
      </c>
      <c r="J22" s="34">
        <v>0</v>
      </c>
      <c r="K22" s="34">
        <v>0</v>
      </c>
      <c r="L22" s="34">
        <v>0</v>
      </c>
      <c r="M22" s="35">
        <f t="shared" si="8"/>
        <v>7.5</v>
      </c>
    </row>
    <row r="23" spans="1:14" x14ac:dyDescent="0.2">
      <c r="A23" s="29" t="str">
        <f t="shared" si="3"/>
        <v>Wed</v>
      </c>
      <c r="B23" s="30">
        <f t="shared" si="6"/>
        <v>44944</v>
      </c>
      <c r="C23" s="30" t="str">
        <f>IF(LEN(IFERROR(VLOOKUP(B23,PublicHoliday[],1,FALSE),""))&gt;0,"*","")</f>
        <v/>
      </c>
      <c r="D23" s="31">
        <f t="shared" si="0"/>
        <v>0.41666666666666669</v>
      </c>
      <c r="E23" s="31">
        <f t="shared" si="1"/>
        <v>0.75</v>
      </c>
      <c r="F23" s="32">
        <f t="shared" si="2"/>
        <v>0.5</v>
      </c>
      <c r="G23" s="33">
        <f t="shared" si="7"/>
        <v>7.5</v>
      </c>
      <c r="H23" s="34">
        <v>0</v>
      </c>
      <c r="I23" s="32">
        <v>0</v>
      </c>
      <c r="J23" s="34">
        <v>0</v>
      </c>
      <c r="K23" s="34">
        <v>0</v>
      </c>
      <c r="L23" s="34">
        <v>0</v>
      </c>
      <c r="M23" s="35">
        <f t="shared" si="8"/>
        <v>7.5</v>
      </c>
    </row>
    <row r="24" spans="1:14" x14ac:dyDescent="0.2">
      <c r="A24" s="29" t="str">
        <f t="shared" si="3"/>
        <v>Thu</v>
      </c>
      <c r="B24" s="30">
        <f t="shared" si="6"/>
        <v>44945</v>
      </c>
      <c r="C24" s="30" t="str">
        <f>IF(LEN(IFERROR(VLOOKUP(B24,PublicHoliday[],1,FALSE),""))&gt;0,"*","")</f>
        <v/>
      </c>
      <c r="D24" s="31">
        <f t="shared" si="0"/>
        <v>0.41666666666666669</v>
      </c>
      <c r="E24" s="31">
        <f t="shared" si="1"/>
        <v>0.75</v>
      </c>
      <c r="F24" s="32">
        <f t="shared" si="2"/>
        <v>0.5</v>
      </c>
      <c r="G24" s="33">
        <f t="shared" si="7"/>
        <v>7.5</v>
      </c>
      <c r="H24" s="34">
        <v>0</v>
      </c>
      <c r="I24" s="32">
        <v>0</v>
      </c>
      <c r="J24" s="34">
        <v>0</v>
      </c>
      <c r="K24" s="34">
        <v>0</v>
      </c>
      <c r="L24" s="34">
        <v>0</v>
      </c>
      <c r="M24" s="35">
        <f t="shared" si="8"/>
        <v>7.5</v>
      </c>
    </row>
    <row r="25" spans="1:14" x14ac:dyDescent="0.2">
      <c r="A25" s="29" t="str">
        <f t="shared" si="3"/>
        <v>Fri</v>
      </c>
      <c r="B25" s="30">
        <f t="shared" si="6"/>
        <v>44946</v>
      </c>
      <c r="C25" s="30" t="str">
        <f>IF(LEN(IFERROR(VLOOKUP(B25,PublicHoliday[],1,FALSE),""))&gt;0,"*","")</f>
        <v/>
      </c>
      <c r="D25" s="31">
        <f t="shared" si="0"/>
        <v>0.41666666666666669</v>
      </c>
      <c r="E25" s="31">
        <f t="shared" si="1"/>
        <v>0.75</v>
      </c>
      <c r="F25" s="32">
        <f t="shared" si="2"/>
        <v>0.5</v>
      </c>
      <c r="G25" s="33">
        <f t="shared" si="7"/>
        <v>7.5</v>
      </c>
      <c r="H25" s="34">
        <v>0</v>
      </c>
      <c r="I25" s="32">
        <v>0</v>
      </c>
      <c r="J25" s="34">
        <v>0</v>
      </c>
      <c r="K25" s="34">
        <v>0</v>
      </c>
      <c r="L25" s="34">
        <v>0</v>
      </c>
      <c r="M25" s="35">
        <f t="shared" si="8"/>
        <v>7.5</v>
      </c>
    </row>
    <row r="26" spans="1:14" x14ac:dyDescent="0.2">
      <c r="A26" s="29" t="str">
        <f t="shared" si="3"/>
        <v>Sat</v>
      </c>
      <c r="B26" s="30">
        <f t="shared" si="6"/>
        <v>44947</v>
      </c>
      <c r="C26" s="30" t="str">
        <f>IF(LEN(IFERROR(VLOOKUP(B26,PublicHoliday[],1,FALSE),""))&gt;0,"*","")</f>
        <v/>
      </c>
      <c r="D26" s="31">
        <f t="shared" si="0"/>
        <v>0</v>
      </c>
      <c r="E26" s="31">
        <f t="shared" si="1"/>
        <v>0</v>
      </c>
      <c r="F26" s="32">
        <f t="shared" si="2"/>
        <v>0</v>
      </c>
      <c r="G26" s="33">
        <f t="shared" si="7"/>
        <v>0</v>
      </c>
      <c r="H26" s="34">
        <v>0</v>
      </c>
      <c r="I26" s="32">
        <v>0</v>
      </c>
      <c r="J26" s="34">
        <v>0</v>
      </c>
      <c r="K26" s="34">
        <v>0</v>
      </c>
      <c r="L26" s="34">
        <v>0</v>
      </c>
      <c r="M26" s="35">
        <f t="shared" si="8"/>
        <v>0</v>
      </c>
    </row>
    <row r="27" spans="1:14" x14ac:dyDescent="0.2">
      <c r="A27" s="29" t="str">
        <f t="shared" si="3"/>
        <v>Sun</v>
      </c>
      <c r="B27" s="30">
        <f t="shared" si="6"/>
        <v>44948</v>
      </c>
      <c r="C27" s="30" t="str">
        <f>IF(LEN(IFERROR(VLOOKUP(B27,PublicHoliday[],1,FALSE),""))&gt;0,"*","")</f>
        <v/>
      </c>
      <c r="D27" s="31">
        <f t="shared" si="0"/>
        <v>0</v>
      </c>
      <c r="E27" s="31">
        <f t="shared" si="1"/>
        <v>0</v>
      </c>
      <c r="F27" s="32">
        <f t="shared" si="2"/>
        <v>0</v>
      </c>
      <c r="G27" s="33">
        <f t="shared" ref="G27:G33" si="9">TEXT(E27-D27,"hh")-F27</f>
        <v>0</v>
      </c>
      <c r="H27" s="34">
        <v>0</v>
      </c>
      <c r="I27" s="32">
        <v>0</v>
      </c>
      <c r="J27" s="34">
        <v>0</v>
      </c>
      <c r="K27" s="34">
        <v>0</v>
      </c>
      <c r="L27" s="34">
        <v>0</v>
      </c>
      <c r="M27" s="35">
        <f t="shared" ref="M27:M33" si="10">G27+H27-I27-J27-K27-L27</f>
        <v>0</v>
      </c>
    </row>
    <row r="28" spans="1:14" x14ac:dyDescent="0.2">
      <c r="A28" s="29" t="str">
        <f t="shared" si="3"/>
        <v>Mon</v>
      </c>
      <c r="B28" s="30">
        <f t="shared" si="6"/>
        <v>44949</v>
      </c>
      <c r="C28" s="30" t="str">
        <f>IF(LEN(IFERROR(VLOOKUP(B28,PublicHoliday[],1,FALSE),""))&gt;0,"*","")</f>
        <v/>
      </c>
      <c r="D28" s="31">
        <f t="shared" si="0"/>
        <v>0.41666666666666669</v>
      </c>
      <c r="E28" s="31">
        <f t="shared" si="1"/>
        <v>0.75</v>
      </c>
      <c r="F28" s="32">
        <f t="shared" si="2"/>
        <v>0.5</v>
      </c>
      <c r="G28" s="33">
        <f t="shared" si="9"/>
        <v>7.5</v>
      </c>
      <c r="H28" s="34">
        <v>0</v>
      </c>
      <c r="I28" s="32">
        <v>0</v>
      </c>
      <c r="J28" s="34">
        <v>0</v>
      </c>
      <c r="K28" s="34">
        <v>0</v>
      </c>
      <c r="L28" s="34">
        <v>0</v>
      </c>
      <c r="M28" s="35">
        <f t="shared" si="10"/>
        <v>7.5</v>
      </c>
    </row>
    <row r="29" spans="1:14" x14ac:dyDescent="0.2">
      <c r="A29" s="29" t="str">
        <f t="shared" si="3"/>
        <v>Tue</v>
      </c>
      <c r="B29" s="30">
        <f t="shared" si="6"/>
        <v>44950</v>
      </c>
      <c r="C29" s="30" t="str">
        <f>IF(LEN(IFERROR(VLOOKUP(B29,PublicHoliday[],1,FALSE),""))&gt;0,"*","")</f>
        <v/>
      </c>
      <c r="D29" s="31">
        <f t="shared" si="0"/>
        <v>0.41666666666666669</v>
      </c>
      <c r="E29" s="31">
        <f t="shared" si="1"/>
        <v>0.75</v>
      </c>
      <c r="F29" s="32">
        <f t="shared" si="2"/>
        <v>0.5</v>
      </c>
      <c r="G29" s="33">
        <f t="shared" si="9"/>
        <v>7.5</v>
      </c>
      <c r="H29" s="34">
        <v>0</v>
      </c>
      <c r="I29" s="32">
        <v>0</v>
      </c>
      <c r="J29" s="34">
        <v>0</v>
      </c>
      <c r="K29" s="34">
        <v>0</v>
      </c>
      <c r="L29" s="34">
        <v>0</v>
      </c>
      <c r="M29" s="35">
        <f t="shared" si="10"/>
        <v>7.5</v>
      </c>
    </row>
    <row r="30" spans="1:14" x14ac:dyDescent="0.2">
      <c r="A30" s="29" t="str">
        <f t="shared" si="3"/>
        <v>Wed</v>
      </c>
      <c r="B30" s="30">
        <f t="shared" si="6"/>
        <v>44951</v>
      </c>
      <c r="C30" s="30" t="str">
        <f>IF(LEN(IFERROR(VLOOKUP(B30,PublicHoliday[],1,FALSE),""))&gt;0,"*","")</f>
        <v/>
      </c>
      <c r="D30" s="31">
        <f t="shared" si="0"/>
        <v>0.41666666666666669</v>
      </c>
      <c r="E30" s="31">
        <f t="shared" si="1"/>
        <v>0.75</v>
      </c>
      <c r="F30" s="32">
        <f t="shared" si="2"/>
        <v>0.5</v>
      </c>
      <c r="G30" s="33">
        <f t="shared" si="9"/>
        <v>7.5</v>
      </c>
      <c r="H30" s="34">
        <v>0</v>
      </c>
      <c r="I30" s="32">
        <v>0</v>
      </c>
      <c r="J30" s="34">
        <v>0</v>
      </c>
      <c r="K30" s="34">
        <v>0</v>
      </c>
      <c r="L30" s="34">
        <v>0</v>
      </c>
      <c r="M30" s="35">
        <f t="shared" si="10"/>
        <v>7.5</v>
      </c>
      <c r="N30" t="s">
        <v>17</v>
      </c>
    </row>
    <row r="31" spans="1:14" x14ac:dyDescent="0.2">
      <c r="A31" s="29" t="str">
        <f t="shared" si="3"/>
        <v>Thu</v>
      </c>
      <c r="B31" s="30">
        <f t="shared" si="6"/>
        <v>44952</v>
      </c>
      <c r="C31" s="30" t="str">
        <f>IF(LEN(IFERROR(VLOOKUP(B31,PublicHoliday[],1,FALSE),""))&gt;0,"*","")</f>
        <v/>
      </c>
      <c r="D31" s="31">
        <f t="shared" si="0"/>
        <v>0.41666666666666669</v>
      </c>
      <c r="E31" s="31">
        <f t="shared" si="1"/>
        <v>0.75</v>
      </c>
      <c r="F31" s="32">
        <f t="shared" si="2"/>
        <v>0.5</v>
      </c>
      <c r="G31" s="33">
        <f t="shared" si="9"/>
        <v>7.5</v>
      </c>
      <c r="H31" s="34">
        <v>0</v>
      </c>
      <c r="I31" s="32">
        <v>0</v>
      </c>
      <c r="J31" s="34">
        <v>0</v>
      </c>
      <c r="K31" s="34">
        <v>0</v>
      </c>
      <c r="L31" s="34">
        <v>0</v>
      </c>
      <c r="M31" s="35">
        <f t="shared" si="10"/>
        <v>7.5</v>
      </c>
    </row>
    <row r="32" spans="1:14" x14ac:dyDescent="0.2">
      <c r="A32" s="29" t="str">
        <f t="shared" si="3"/>
        <v>Fri</v>
      </c>
      <c r="B32" s="30">
        <f t="shared" si="6"/>
        <v>44953</v>
      </c>
      <c r="C32" s="30" t="str">
        <f>IF(LEN(IFERROR(VLOOKUP(B32,PublicHoliday[],1,FALSE),""))&gt;0,"*","")</f>
        <v/>
      </c>
      <c r="D32" s="31">
        <f t="shared" si="0"/>
        <v>0.41666666666666669</v>
      </c>
      <c r="E32" s="31">
        <f t="shared" si="1"/>
        <v>0.75</v>
      </c>
      <c r="F32" s="32">
        <f t="shared" si="2"/>
        <v>0.5</v>
      </c>
      <c r="G32" s="33">
        <f t="shared" si="9"/>
        <v>7.5</v>
      </c>
      <c r="H32" s="34">
        <v>0</v>
      </c>
      <c r="I32" s="32">
        <v>0</v>
      </c>
      <c r="J32" s="34">
        <v>0</v>
      </c>
      <c r="K32" s="34">
        <v>0</v>
      </c>
      <c r="L32" s="34">
        <v>0</v>
      </c>
      <c r="M32" s="35">
        <f t="shared" si="10"/>
        <v>7.5</v>
      </c>
    </row>
    <row r="33" spans="1:13" x14ac:dyDescent="0.2">
      <c r="A33" s="29" t="str">
        <f t="shared" si="3"/>
        <v>Sat</v>
      </c>
      <c r="B33" s="30">
        <f t="shared" si="6"/>
        <v>44954</v>
      </c>
      <c r="C33" s="30" t="str">
        <f>IF(LEN(IFERROR(VLOOKUP(B33,PublicHoliday[],1,FALSE),""))&gt;0,"*","")</f>
        <v/>
      </c>
      <c r="D33" s="31">
        <f t="shared" si="0"/>
        <v>0</v>
      </c>
      <c r="E33" s="31">
        <f t="shared" si="1"/>
        <v>0</v>
      </c>
      <c r="F33" s="32">
        <f t="shared" si="2"/>
        <v>0</v>
      </c>
      <c r="G33" s="33">
        <f t="shared" si="9"/>
        <v>0</v>
      </c>
      <c r="H33" s="34">
        <v>0</v>
      </c>
      <c r="I33" s="32">
        <v>0</v>
      </c>
      <c r="J33" s="34">
        <v>0</v>
      </c>
      <c r="K33" s="34">
        <v>0</v>
      </c>
      <c r="L33" s="34">
        <v>0</v>
      </c>
      <c r="M33" s="35">
        <f t="shared" si="10"/>
        <v>0</v>
      </c>
    </row>
    <row r="34" spans="1:13" x14ac:dyDescent="0.2">
      <c r="A34" s="29" t="str">
        <f t="shared" si="3"/>
        <v>Sun</v>
      </c>
      <c r="B34" s="30">
        <f t="shared" si="6"/>
        <v>44955</v>
      </c>
      <c r="C34" s="30" t="str">
        <f>IF(LEN(IFERROR(VLOOKUP(B34,PublicHoliday[],1,FALSE),""))&gt;0,"*","")</f>
        <v/>
      </c>
      <c r="D34" s="31">
        <f t="shared" si="0"/>
        <v>0</v>
      </c>
      <c r="E34" s="31">
        <f t="shared" si="1"/>
        <v>0</v>
      </c>
      <c r="F34" s="32">
        <f t="shared" si="2"/>
        <v>0</v>
      </c>
      <c r="G34" s="33">
        <f>IF(MONTH(B34)=MONTH($D$2),TEXT(E34-D34,"hh")-F34,0)</f>
        <v>0</v>
      </c>
      <c r="H34" s="34">
        <v>0</v>
      </c>
      <c r="I34" s="32">
        <v>0</v>
      </c>
      <c r="J34" s="34">
        <v>0</v>
      </c>
      <c r="K34" s="34">
        <v>0</v>
      </c>
      <c r="L34" s="34">
        <v>0</v>
      </c>
      <c r="M34" s="35">
        <f t="shared" ref="M34:M36" si="11">G34+H34-I34-J34-K34-L34</f>
        <v>0</v>
      </c>
    </row>
    <row r="35" spans="1:13" x14ac:dyDescent="0.2">
      <c r="A35" s="29" t="str">
        <f t="shared" si="3"/>
        <v>Mon</v>
      </c>
      <c r="B35" s="30">
        <f t="shared" si="6"/>
        <v>44956</v>
      </c>
      <c r="C35" s="30" t="str">
        <f>IF(LEN(IFERROR(VLOOKUP(B35,PublicHoliday[],1,FALSE),""))&gt;0,"*","")</f>
        <v/>
      </c>
      <c r="D35" s="31">
        <f t="shared" si="0"/>
        <v>0.41666666666666669</v>
      </c>
      <c r="E35" s="31">
        <f t="shared" si="1"/>
        <v>0.75</v>
      </c>
      <c r="F35" s="32">
        <f t="shared" si="2"/>
        <v>0.5</v>
      </c>
      <c r="G35" s="33">
        <f>IF(MONTH(B35)=MONTH($D$2),TEXT(E35-D35,"hh")-F35,0)</f>
        <v>7.5</v>
      </c>
      <c r="H35" s="34">
        <v>0</v>
      </c>
      <c r="I35" s="32">
        <v>0</v>
      </c>
      <c r="J35" s="34">
        <v>0</v>
      </c>
      <c r="K35" s="34">
        <v>0</v>
      </c>
      <c r="L35" s="34">
        <v>0</v>
      </c>
      <c r="M35" s="35">
        <f t="shared" si="11"/>
        <v>7.5</v>
      </c>
    </row>
    <row r="36" spans="1:13" x14ac:dyDescent="0.2">
      <c r="A36" s="29" t="str">
        <f t="shared" si="3"/>
        <v>Tue</v>
      </c>
      <c r="B36" s="30">
        <f t="shared" si="6"/>
        <v>44957</v>
      </c>
      <c r="C36" s="30" t="str">
        <f>IF(LEN(IFERROR(VLOOKUP(B36,PublicHoliday[],1,FALSE),""))&gt;0,"*","")</f>
        <v/>
      </c>
      <c r="D36" s="31">
        <f t="shared" si="0"/>
        <v>0.41666666666666669</v>
      </c>
      <c r="E36" s="31">
        <f t="shared" si="1"/>
        <v>0.75</v>
      </c>
      <c r="F36" s="32">
        <f t="shared" si="2"/>
        <v>0.5</v>
      </c>
      <c r="G36" s="33">
        <f>IF(MONTH(B36)=MONTH($D$2),TEXT(E36-D36,"hh")-F36,0)</f>
        <v>7.5</v>
      </c>
      <c r="H36" s="34">
        <v>0</v>
      </c>
      <c r="I36" s="32">
        <v>0</v>
      </c>
      <c r="J36" s="34">
        <v>0</v>
      </c>
      <c r="K36" s="34">
        <v>0</v>
      </c>
      <c r="L36" s="34">
        <v>0</v>
      </c>
      <c r="M36" s="35">
        <f t="shared" si="11"/>
        <v>7.5</v>
      </c>
    </row>
    <row r="37" spans="1:13" x14ac:dyDescent="0.2">
      <c r="A37" s="61" t="s">
        <v>18</v>
      </c>
      <c r="B37" s="62"/>
      <c r="C37" s="62"/>
      <c r="D37" s="62"/>
      <c r="E37" s="62"/>
      <c r="F37" s="36"/>
      <c r="G37" s="37">
        <f>SUM(G6:G36)</f>
        <v>165</v>
      </c>
      <c r="H37" s="37">
        <f t="shared" ref="H37:M37" si="12">SUM(H6:H36)</f>
        <v>0</v>
      </c>
      <c r="I37" s="37">
        <f t="shared" si="12"/>
        <v>0</v>
      </c>
      <c r="J37" s="37">
        <f t="shared" si="12"/>
        <v>0</v>
      </c>
      <c r="K37" s="37">
        <f t="shared" si="12"/>
        <v>0</v>
      </c>
      <c r="L37" s="37">
        <f t="shared" si="12"/>
        <v>0</v>
      </c>
      <c r="M37" s="38">
        <f t="shared" si="12"/>
        <v>165</v>
      </c>
    </row>
    <row r="38" spans="1:13" x14ac:dyDescent="0.2">
      <c r="A38" s="15" t="s">
        <v>19</v>
      </c>
      <c r="B38" s="16"/>
      <c r="C38" s="16"/>
      <c r="D38" s="39"/>
      <c r="E38" s="39"/>
      <c r="F38" s="39"/>
      <c r="G38" s="40">
        <v>15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1"/>
    </row>
    <row r="39" spans="1:13" ht="16" thickBot="1" x14ac:dyDescent="0.25">
      <c r="A39" s="42" t="s">
        <v>20</v>
      </c>
      <c r="B39" s="43"/>
      <c r="C39" s="43"/>
      <c r="D39" s="44"/>
      <c r="E39" s="44"/>
      <c r="F39" s="44"/>
      <c r="G39" s="45">
        <f>G37*G38</f>
        <v>2475</v>
      </c>
      <c r="H39" s="45">
        <f t="shared" ref="H39:L39" si="13">H37*H38</f>
        <v>0</v>
      </c>
      <c r="I39" s="45">
        <f t="shared" si="13"/>
        <v>0</v>
      </c>
      <c r="J39" s="45">
        <f t="shared" si="13"/>
        <v>0</v>
      </c>
      <c r="K39" s="45">
        <f t="shared" si="13"/>
        <v>0</v>
      </c>
      <c r="L39" s="45">
        <f t="shared" si="13"/>
        <v>0</v>
      </c>
      <c r="M39" s="46">
        <f>SUM(G39:L39)</f>
        <v>2475</v>
      </c>
    </row>
    <row r="42" spans="1:13" ht="16" x14ac:dyDescent="0.2">
      <c r="I42" s="64" t="s">
        <v>67</v>
      </c>
      <c r="J42" s="65"/>
      <c r="K42" s="65"/>
      <c r="L42" s="65"/>
      <c r="M42" s="66"/>
    </row>
  </sheetData>
  <sheetProtection sort="0" autoFilter="0" pivotTables="0"/>
  <mergeCells count="3">
    <mergeCell ref="A37:E37"/>
    <mergeCell ref="F1:I1"/>
    <mergeCell ref="I42:M42"/>
  </mergeCells>
  <conditionalFormatting sqref="A6:M36">
    <cfRule type="expression" dxfId="25" priority="8">
      <formula>MONTH($B6)&lt;&gt;MONTH($D$2)</formula>
    </cfRule>
    <cfRule type="expression" dxfId="24" priority="11">
      <formula>ISNUMBER(SEARCH(TEXT($A6,"ddd"),$D$3))</formula>
    </cfRule>
  </conditionalFormatting>
  <conditionalFormatting sqref="C6:C36">
    <cfRule type="expression" dxfId="23" priority="10">
      <formula>C6="*"</formula>
    </cfRule>
  </conditionalFormatting>
  <conditionalFormatting sqref="D9:E36">
    <cfRule type="expression" dxfId="22" priority="7">
      <formula>ISNUMBER(SEARCH(TEXT($A9,"ddd"),$D$3))</formula>
    </cfRule>
  </conditionalFormatting>
  <conditionalFormatting sqref="F6:F36">
    <cfRule type="expression" dxfId="21" priority="6">
      <formula>ISNUMBER(SEARCH(TEXT($A6,"ddd"),$D$3))</formula>
    </cfRule>
  </conditionalFormatting>
  <conditionalFormatting sqref="F6:F36">
    <cfRule type="expression" dxfId="20" priority="5">
      <formula>ISNUMBER(SEARCH(TEXT($A6,"ddd"),$D$3))</formula>
    </cfRule>
  </conditionalFormatting>
  <conditionalFormatting sqref="D6:E36">
    <cfRule type="expression" dxfId="19" priority="4">
      <formula>ISNUMBER(SEARCH(TEXT($A6,"ddd"),$D$3))</formula>
    </cfRule>
  </conditionalFormatting>
  <conditionalFormatting sqref="D6:E36">
    <cfRule type="expression" dxfId="18" priority="3">
      <formula>ISNUMBER(SEARCH(TEXT($A6,"ddd"),$D$3))</formula>
    </cfRule>
  </conditionalFormatting>
  <conditionalFormatting sqref="D6:D36">
    <cfRule type="expression" dxfId="17" priority="2">
      <formula>ISNUMBER(SEARCH(TEXT($A6,"ddd"),$D$3))</formula>
    </cfRule>
  </conditionalFormatting>
  <conditionalFormatting sqref="E6:E36">
    <cfRule type="expression" dxfId="16" priority="1">
      <formula>ISNUMBER(SEARCH(TEXT($A6,"ddd"),$D$3))</formula>
    </cfRule>
  </conditionalFormatting>
  <dataValidations count="5">
    <dataValidation type="whole" allowBlank="1" showInputMessage="1" showErrorMessage="1" sqref="H6:L36" xr:uid="{00000000-0002-0000-0200-000000000000}">
      <formula1>0</formula1>
      <formula2>24</formula2>
    </dataValidation>
    <dataValidation type="decimal" allowBlank="1" showInputMessage="1" showErrorMessage="1" sqref="G38" xr:uid="{00000000-0002-0000-0200-000001000000}">
      <formula1>0</formula1>
      <formula2>300</formula2>
    </dataValidation>
    <dataValidation allowBlank="1" showInputMessage="1" showErrorMessage="1" prompt="Time Break in Hrs" sqref="F5:F36" xr:uid="{00000000-0002-0000-0200-000002000000}"/>
    <dataValidation type="list" allowBlank="1" showInputMessage="1" showErrorMessage="1" sqref="D3" xr:uid="{00000000-0002-0000-0200-000003000000}">
      <formula1>weekenddays</formula1>
    </dataValidation>
    <dataValidation type="time" allowBlank="1" showInputMessage="1" showErrorMessage="1" sqref="D6:D36" xr:uid="{00000000-0002-0000-0200-000004000000}">
      <formula1>0</formula1>
      <formula2>0.999305555555556</formula2>
    </dataValidation>
  </dataValidations>
  <hyperlinks>
    <hyperlink ref="I42" r:id="rId1" xr:uid="{00000000-0004-0000-0200-000000000000}"/>
  </hyperlinks>
  <pageMargins left="0.70866141732283472" right="0.70866141732283472" top="0.74803149606299213" bottom="0.74803149606299213" header="0.31496062992125984" footer="0.31496062992125984"/>
  <pageSetup fitToHeight="0" orientation="landscape" r:id="rId2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t the weekend days" prompt="Select the weekend days from the list" xr:uid="{00000000-0002-0000-0200-000004000000}">
          <x14:formula1>
            <xm:f>Masters!#REF!</xm:f>
          </x14:formula1>
          <xm:sqref>D3</xm:sqref>
        </x14:dataValidation>
        <x14:dataValidation type="list" errorStyle="information" operator="greaterThan" allowBlank="1" showInputMessage="1" showErrorMessage="1" errorTitle="Employee Name" error="Please select the employee from the list" prompt="Please select Employee from the List" xr:uid="{00000000-0002-0000-0200-000005000000}">
          <x14:formula1>
            <xm:f>Masters!$A$3:$A$1048576</xm:f>
          </x14:formula1>
          <xm:sqref>D1</xm:sqref>
        </x14:dataValidation>
        <x14:dataValidation type="list" allowBlank="1" showInputMessage="1" showErrorMessage="1" error="Select Pay Period Starting Date from the List" prompt="Select Pay Period Starting Date from the List" xr:uid="{00000000-0002-0000-0200-000006000000}">
          <x14:formula1>
            <xm:f>Masters!$E$3:$E$1048576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9"/>
  <sheetViews>
    <sheetView tabSelected="1" topLeftCell="A49" workbookViewId="0">
      <selection activeCell="E69" sqref="E69"/>
    </sheetView>
  </sheetViews>
  <sheetFormatPr baseColWidth="10" defaultColWidth="8.83203125" defaultRowHeight="15" x14ac:dyDescent="0.2"/>
  <cols>
    <col min="1" max="1" width="17.6640625" style="1" customWidth="1"/>
    <col min="2" max="2" width="14.5" style="1" customWidth="1"/>
    <col min="3" max="4" width="8.83203125" style="1"/>
    <col min="5" max="5" width="24.5" style="2" customWidth="1"/>
    <col min="6" max="7" width="8.83203125" style="1"/>
    <col min="8" max="8" width="16.5" style="1" customWidth="1"/>
    <col min="9" max="10" width="8.83203125" style="1"/>
    <col min="11" max="11" width="13.5" style="1" customWidth="1"/>
    <col min="12" max="15" width="8.83203125" style="1"/>
    <col min="16" max="16" width="10.5" style="1" bestFit="1" customWidth="1"/>
    <col min="17" max="17" width="36.1640625" style="1" bestFit="1" customWidth="1"/>
    <col min="18" max="16384" width="8.83203125" style="1"/>
  </cols>
  <sheetData>
    <row r="1" spans="1:17" x14ac:dyDescent="0.2">
      <c r="A1" s="67" t="s">
        <v>62</v>
      </c>
      <c r="B1" s="67"/>
      <c r="E1" s="7" t="s">
        <v>63</v>
      </c>
      <c r="H1" s="11" t="s">
        <v>64</v>
      </c>
      <c r="K1" s="67" t="s">
        <v>65</v>
      </c>
      <c r="L1" s="67"/>
      <c r="M1" s="67"/>
      <c r="P1" s="67" t="s">
        <v>66</v>
      </c>
      <c r="Q1" s="67"/>
    </row>
    <row r="2" spans="1:17" x14ac:dyDescent="0.2">
      <c r="A2" s="5" t="s">
        <v>23</v>
      </c>
      <c r="B2" s="5" t="s">
        <v>48</v>
      </c>
      <c r="E2" s="6" t="s">
        <v>24</v>
      </c>
      <c r="H2" s="5" t="s">
        <v>21</v>
      </c>
      <c r="K2" s="5" t="s">
        <v>35</v>
      </c>
      <c r="L2" s="5" t="s">
        <v>36</v>
      </c>
      <c r="M2" s="5" t="s">
        <v>37</v>
      </c>
      <c r="P2" s="5" t="s">
        <v>32</v>
      </c>
      <c r="Q2" s="5" t="s">
        <v>51</v>
      </c>
    </row>
    <row r="3" spans="1:17" x14ac:dyDescent="0.2">
      <c r="A3" s="1" t="s">
        <v>11</v>
      </c>
      <c r="B3" s="1" t="s">
        <v>38</v>
      </c>
      <c r="E3" s="50">
        <v>44927</v>
      </c>
      <c r="H3" s="47" t="s">
        <v>25</v>
      </c>
      <c r="K3" s="1" t="s">
        <v>38</v>
      </c>
      <c r="L3" s="4">
        <v>0.375</v>
      </c>
      <c r="M3" s="4">
        <v>0.70833333333333337</v>
      </c>
      <c r="P3" s="12">
        <v>44942</v>
      </c>
      <c r="Q3" t="s">
        <v>52</v>
      </c>
    </row>
    <row r="4" spans="1:17" x14ac:dyDescent="0.2">
      <c r="A4" s="1" t="s">
        <v>12</v>
      </c>
      <c r="B4" s="1" t="s">
        <v>39</v>
      </c>
      <c r="E4" s="51">
        <f>E3+7</f>
        <v>44934</v>
      </c>
      <c r="F4" s="1" t="s">
        <v>17</v>
      </c>
      <c r="H4" s="48" t="s">
        <v>26</v>
      </c>
      <c r="K4" s="1" t="s">
        <v>39</v>
      </c>
      <c r="L4" s="4">
        <v>0.41666666666666669</v>
      </c>
      <c r="M4" s="4">
        <v>0.75</v>
      </c>
      <c r="P4" s="12">
        <v>44977</v>
      </c>
      <c r="Q4" t="s">
        <v>53</v>
      </c>
    </row>
    <row r="5" spans="1:17" x14ac:dyDescent="0.2">
      <c r="A5" s="1" t="s">
        <v>13</v>
      </c>
      <c r="B5" s="1" t="s">
        <v>40</v>
      </c>
      <c r="E5" s="52">
        <f t="shared" ref="E5:E13" si="0">E4+7</f>
        <v>44941</v>
      </c>
      <c r="H5" s="49" t="s">
        <v>27</v>
      </c>
      <c r="K5" s="1" t="s">
        <v>40</v>
      </c>
      <c r="L5" s="4">
        <v>0.375</v>
      </c>
      <c r="M5" s="4">
        <v>0.54166666666666663</v>
      </c>
      <c r="P5" s="12">
        <v>45075</v>
      </c>
      <c r="Q5" t="s">
        <v>54</v>
      </c>
    </row>
    <row r="6" spans="1:17" x14ac:dyDescent="0.2">
      <c r="A6" s="1" t="s">
        <v>14</v>
      </c>
      <c r="B6" s="1" t="s">
        <v>41</v>
      </c>
      <c r="E6" s="51">
        <f t="shared" si="0"/>
        <v>44948</v>
      </c>
      <c r="H6" s="48" t="s">
        <v>28</v>
      </c>
      <c r="K6" s="1" t="s">
        <v>41</v>
      </c>
      <c r="L6" s="4">
        <v>0.58333333333333337</v>
      </c>
      <c r="M6" s="4">
        <v>0.75</v>
      </c>
      <c r="P6" s="12">
        <v>45111</v>
      </c>
      <c r="Q6" t="s">
        <v>55</v>
      </c>
    </row>
    <row r="7" spans="1:17" x14ac:dyDescent="0.2">
      <c r="A7" s="1" t="s">
        <v>15</v>
      </c>
      <c r="B7" s="1" t="s">
        <v>38</v>
      </c>
      <c r="E7" s="52">
        <f t="shared" si="0"/>
        <v>44955</v>
      </c>
      <c r="H7" s="49" t="s">
        <v>29</v>
      </c>
      <c r="L7" s="4"/>
      <c r="M7" s="4"/>
      <c r="P7" s="12">
        <v>45173</v>
      </c>
      <c r="Q7" t="s">
        <v>56</v>
      </c>
    </row>
    <row r="8" spans="1:17" x14ac:dyDescent="0.2">
      <c r="A8" s="1" t="s">
        <v>16</v>
      </c>
      <c r="B8" s="1" t="s">
        <v>38</v>
      </c>
      <c r="E8" s="51">
        <f t="shared" si="0"/>
        <v>44962</v>
      </c>
      <c r="H8" s="48" t="s">
        <v>30</v>
      </c>
      <c r="L8" s="4"/>
      <c r="M8" s="4"/>
      <c r="P8" s="12">
        <v>45203</v>
      </c>
      <c r="Q8" t="s">
        <v>57</v>
      </c>
    </row>
    <row r="9" spans="1:17" x14ac:dyDescent="0.2">
      <c r="A9" s="1" t="s">
        <v>49</v>
      </c>
      <c r="B9" s="1" t="s">
        <v>39</v>
      </c>
      <c r="E9" s="52">
        <f t="shared" si="0"/>
        <v>44969</v>
      </c>
      <c r="H9" s="49" t="s">
        <v>31</v>
      </c>
      <c r="L9" s="3"/>
      <c r="M9" s="3"/>
      <c r="P9" s="12">
        <v>45240</v>
      </c>
      <c r="Q9" t="s">
        <v>58</v>
      </c>
    </row>
    <row r="10" spans="1:17" x14ac:dyDescent="0.2">
      <c r="A10" s="1" t="s">
        <v>50</v>
      </c>
      <c r="B10" s="1" t="s">
        <v>39</v>
      </c>
      <c r="E10" s="51">
        <f t="shared" si="0"/>
        <v>44976</v>
      </c>
      <c r="P10" s="12">
        <v>45253</v>
      </c>
      <c r="Q10" t="s">
        <v>59</v>
      </c>
    </row>
    <row r="11" spans="1:17" x14ac:dyDescent="0.2">
      <c r="E11" s="52">
        <f t="shared" si="0"/>
        <v>44983</v>
      </c>
      <c r="P11" s="12">
        <v>45285</v>
      </c>
      <c r="Q11" t="s">
        <v>60</v>
      </c>
    </row>
    <row r="12" spans="1:17" x14ac:dyDescent="0.2">
      <c r="E12" s="51">
        <f t="shared" si="0"/>
        <v>44990</v>
      </c>
    </row>
    <row r="13" spans="1:17" x14ac:dyDescent="0.2">
      <c r="E13" s="52">
        <f t="shared" si="0"/>
        <v>44997</v>
      </c>
    </row>
    <row r="14" spans="1:17" x14ac:dyDescent="0.2">
      <c r="E14" s="51">
        <f t="shared" ref="E14:E45" si="1">E13+7</f>
        <v>45004</v>
      </c>
    </row>
    <row r="15" spans="1:17" x14ac:dyDescent="0.2">
      <c r="E15" s="52">
        <f t="shared" si="1"/>
        <v>45011</v>
      </c>
    </row>
    <row r="16" spans="1:17" x14ac:dyDescent="0.2">
      <c r="E16" s="51">
        <f t="shared" si="1"/>
        <v>45018</v>
      </c>
    </row>
    <row r="17" spans="5:5" x14ac:dyDescent="0.2">
      <c r="E17" s="52">
        <f t="shared" si="1"/>
        <v>45025</v>
      </c>
    </row>
    <row r="18" spans="5:5" x14ac:dyDescent="0.2">
      <c r="E18" s="51">
        <f t="shared" si="1"/>
        <v>45032</v>
      </c>
    </row>
    <row r="19" spans="5:5" x14ac:dyDescent="0.2">
      <c r="E19" s="52">
        <f t="shared" si="1"/>
        <v>45039</v>
      </c>
    </row>
    <row r="20" spans="5:5" x14ac:dyDescent="0.2">
      <c r="E20" s="51">
        <f t="shared" si="1"/>
        <v>45046</v>
      </c>
    </row>
    <row r="21" spans="5:5" x14ac:dyDescent="0.2">
      <c r="E21" s="52">
        <f t="shared" si="1"/>
        <v>45053</v>
      </c>
    </row>
    <row r="22" spans="5:5" x14ac:dyDescent="0.2">
      <c r="E22" s="51">
        <f t="shared" si="1"/>
        <v>45060</v>
      </c>
    </row>
    <row r="23" spans="5:5" x14ac:dyDescent="0.2">
      <c r="E23" s="52">
        <f t="shared" si="1"/>
        <v>45067</v>
      </c>
    </row>
    <row r="24" spans="5:5" x14ac:dyDescent="0.2">
      <c r="E24" s="51">
        <f t="shared" si="1"/>
        <v>45074</v>
      </c>
    </row>
    <row r="25" spans="5:5" x14ac:dyDescent="0.2">
      <c r="E25" s="52">
        <f t="shared" si="1"/>
        <v>45081</v>
      </c>
    </row>
    <row r="26" spans="5:5" x14ac:dyDescent="0.2">
      <c r="E26" s="51">
        <f t="shared" si="1"/>
        <v>45088</v>
      </c>
    </row>
    <row r="27" spans="5:5" x14ac:dyDescent="0.2">
      <c r="E27" s="52">
        <f t="shared" si="1"/>
        <v>45095</v>
      </c>
    </row>
    <row r="28" spans="5:5" x14ac:dyDescent="0.2">
      <c r="E28" s="51">
        <f t="shared" si="1"/>
        <v>45102</v>
      </c>
    </row>
    <row r="29" spans="5:5" x14ac:dyDescent="0.2">
      <c r="E29" s="52">
        <f t="shared" si="1"/>
        <v>45109</v>
      </c>
    </row>
    <row r="30" spans="5:5" x14ac:dyDescent="0.2">
      <c r="E30" s="51">
        <f t="shared" si="1"/>
        <v>45116</v>
      </c>
    </row>
    <row r="31" spans="5:5" x14ac:dyDescent="0.2">
      <c r="E31" s="52">
        <f t="shared" si="1"/>
        <v>45123</v>
      </c>
    </row>
    <row r="32" spans="5:5" x14ac:dyDescent="0.2">
      <c r="E32" s="51">
        <f t="shared" si="1"/>
        <v>45130</v>
      </c>
    </row>
    <row r="33" spans="5:5" x14ac:dyDescent="0.2">
      <c r="E33" s="52">
        <f t="shared" si="1"/>
        <v>45137</v>
      </c>
    </row>
    <row r="34" spans="5:5" x14ac:dyDescent="0.2">
      <c r="E34" s="51">
        <f t="shared" si="1"/>
        <v>45144</v>
      </c>
    </row>
    <row r="35" spans="5:5" x14ac:dyDescent="0.2">
      <c r="E35" s="52">
        <f t="shared" si="1"/>
        <v>45151</v>
      </c>
    </row>
    <row r="36" spans="5:5" x14ac:dyDescent="0.2">
      <c r="E36" s="51">
        <f t="shared" si="1"/>
        <v>45158</v>
      </c>
    </row>
    <row r="37" spans="5:5" x14ac:dyDescent="0.2">
      <c r="E37" s="52">
        <f t="shared" si="1"/>
        <v>45165</v>
      </c>
    </row>
    <row r="38" spans="5:5" x14ac:dyDescent="0.2">
      <c r="E38" s="51">
        <f t="shared" si="1"/>
        <v>45172</v>
      </c>
    </row>
    <row r="39" spans="5:5" x14ac:dyDescent="0.2">
      <c r="E39" s="52">
        <f t="shared" si="1"/>
        <v>45179</v>
      </c>
    </row>
    <row r="40" spans="5:5" x14ac:dyDescent="0.2">
      <c r="E40" s="51">
        <f t="shared" si="1"/>
        <v>45186</v>
      </c>
    </row>
    <row r="41" spans="5:5" x14ac:dyDescent="0.2">
      <c r="E41" s="52">
        <f t="shared" si="1"/>
        <v>45193</v>
      </c>
    </row>
    <row r="42" spans="5:5" x14ac:dyDescent="0.2">
      <c r="E42" s="51">
        <f t="shared" si="1"/>
        <v>45200</v>
      </c>
    </row>
    <row r="43" spans="5:5" x14ac:dyDescent="0.2">
      <c r="E43" s="52">
        <f t="shared" si="1"/>
        <v>45207</v>
      </c>
    </row>
    <row r="44" spans="5:5" x14ac:dyDescent="0.2">
      <c r="E44" s="51">
        <f t="shared" si="1"/>
        <v>45214</v>
      </c>
    </row>
    <row r="45" spans="5:5" x14ac:dyDescent="0.2">
      <c r="E45" s="52">
        <f t="shared" si="1"/>
        <v>45221</v>
      </c>
    </row>
    <row r="46" spans="5:5" x14ac:dyDescent="0.2">
      <c r="E46" s="51">
        <f t="shared" ref="E46:E69" si="2">E45+7</f>
        <v>45228</v>
      </c>
    </row>
    <row r="47" spans="5:5" x14ac:dyDescent="0.2">
      <c r="E47" s="52">
        <f t="shared" si="2"/>
        <v>45235</v>
      </c>
    </row>
    <row r="48" spans="5:5" x14ac:dyDescent="0.2">
      <c r="E48" s="51">
        <f t="shared" si="2"/>
        <v>45242</v>
      </c>
    </row>
    <row r="49" spans="5:5" x14ac:dyDescent="0.2">
      <c r="E49" s="52">
        <f t="shared" si="2"/>
        <v>45249</v>
      </c>
    </row>
    <row r="50" spans="5:5" x14ac:dyDescent="0.2">
      <c r="E50" s="51">
        <f t="shared" si="2"/>
        <v>45256</v>
      </c>
    </row>
    <row r="51" spans="5:5" x14ac:dyDescent="0.2">
      <c r="E51" s="52">
        <f t="shared" si="2"/>
        <v>45263</v>
      </c>
    </row>
    <row r="52" spans="5:5" x14ac:dyDescent="0.2">
      <c r="E52" s="51">
        <f t="shared" si="2"/>
        <v>45270</v>
      </c>
    </row>
    <row r="53" spans="5:5" x14ac:dyDescent="0.2">
      <c r="E53" s="52">
        <f t="shared" si="2"/>
        <v>45277</v>
      </c>
    </row>
    <row r="54" spans="5:5" x14ac:dyDescent="0.2">
      <c r="E54" s="51">
        <f t="shared" si="2"/>
        <v>45284</v>
      </c>
    </row>
    <row r="55" spans="5:5" x14ac:dyDescent="0.2">
      <c r="E55" s="52">
        <f t="shared" si="2"/>
        <v>45291</v>
      </c>
    </row>
    <row r="56" spans="5:5" x14ac:dyDescent="0.2">
      <c r="E56" s="51">
        <f t="shared" si="2"/>
        <v>45298</v>
      </c>
    </row>
    <row r="57" spans="5:5" x14ac:dyDescent="0.2">
      <c r="E57" s="52">
        <f t="shared" si="2"/>
        <v>45305</v>
      </c>
    </row>
    <row r="58" spans="5:5" x14ac:dyDescent="0.2">
      <c r="E58" s="51">
        <f t="shared" si="2"/>
        <v>45312</v>
      </c>
    </row>
    <row r="59" spans="5:5" x14ac:dyDescent="0.2">
      <c r="E59" s="52">
        <f t="shared" si="2"/>
        <v>45319</v>
      </c>
    </row>
    <row r="60" spans="5:5" x14ac:dyDescent="0.2">
      <c r="E60" s="51">
        <f t="shared" si="2"/>
        <v>45326</v>
      </c>
    </row>
    <row r="61" spans="5:5" x14ac:dyDescent="0.2">
      <c r="E61" s="52">
        <f t="shared" si="2"/>
        <v>45333</v>
      </c>
    </row>
    <row r="62" spans="5:5" x14ac:dyDescent="0.2">
      <c r="E62" s="51">
        <f t="shared" si="2"/>
        <v>45340</v>
      </c>
    </row>
    <row r="63" spans="5:5" x14ac:dyDescent="0.2">
      <c r="E63" s="52">
        <f t="shared" si="2"/>
        <v>45347</v>
      </c>
    </row>
    <row r="64" spans="5:5" x14ac:dyDescent="0.2">
      <c r="E64" s="51">
        <f t="shared" si="2"/>
        <v>45354</v>
      </c>
    </row>
    <row r="65" spans="5:5" x14ac:dyDescent="0.2">
      <c r="E65" s="52">
        <f t="shared" si="2"/>
        <v>45361</v>
      </c>
    </row>
    <row r="66" spans="5:5" x14ac:dyDescent="0.2">
      <c r="E66" s="51">
        <f t="shared" si="2"/>
        <v>45368</v>
      </c>
    </row>
    <row r="67" spans="5:5" x14ac:dyDescent="0.2">
      <c r="E67" s="51">
        <f t="shared" si="2"/>
        <v>45375</v>
      </c>
    </row>
    <row r="68" spans="5:5" x14ac:dyDescent="0.2">
      <c r="E68" s="51">
        <f t="shared" si="2"/>
        <v>45382</v>
      </c>
    </row>
    <row r="69" spans="5:5" x14ac:dyDescent="0.2">
      <c r="E69" s="51">
        <f t="shared" si="2"/>
        <v>45389</v>
      </c>
    </row>
  </sheetData>
  <sheetProtection insertRows="0" deleteRows="0"/>
  <mergeCells count="3">
    <mergeCell ref="A1:B1"/>
    <mergeCell ref="K1:M1"/>
    <mergeCell ref="P1:Q1"/>
  </mergeCells>
  <dataValidations count="1">
    <dataValidation type="list" allowBlank="1" showInputMessage="1" showErrorMessage="1" sqref="H12" xr:uid="{00000000-0002-0000-0300-000000000000}">
      <formula1>payperiodstartingday</formula1>
    </dataValidation>
  </dataValidation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Weekly Time Sheet</vt:lpstr>
      <vt:lpstr>Bi Weekly Time Sheet</vt:lpstr>
      <vt:lpstr>Monthly Time Sheet</vt:lpstr>
      <vt:lpstr>Masters</vt:lpstr>
      <vt:lpstr>payperiodstartingday</vt:lpstr>
      <vt:lpstr>'Bi Weekly Time Sheet'!Print_Area</vt:lpstr>
      <vt:lpstr>'Monthly Time Sheet'!Print_Area</vt:lpstr>
      <vt:lpstr>'Weekly Time Sheet'!Print_Area</vt:lpstr>
      <vt:lpstr>'Monthly Time Sheet'!Print_Titles</vt:lpstr>
      <vt:lpstr>weekenddays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Prabhat</dc:creator>
  <cp:lastModifiedBy>Bogdan</cp:lastModifiedBy>
  <cp:lastPrinted>2018-09-05T12:32:52Z</cp:lastPrinted>
  <dcterms:created xsi:type="dcterms:W3CDTF">2018-08-23T12:43:52Z</dcterms:created>
  <dcterms:modified xsi:type="dcterms:W3CDTF">2023-05-19T10:15:38Z</dcterms:modified>
</cp:coreProperties>
</file>